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4"/>
  </bookViews>
  <sheets>
    <sheet name="Chart4" sheetId="1" r:id="rId1"/>
    <sheet name="Chart3" sheetId="2" r:id="rId2"/>
    <sheet name="Chart2" sheetId="3" r:id="rId3"/>
    <sheet name="Chart1" sheetId="4" r:id="rId4"/>
    <sheet name="ELECTRIC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<sst xmlns="http://schemas.openxmlformats.org/spreadsheetml/2006/main" count="54" uniqueCount="42">
  <si>
    <t>Reading</t>
  </si>
  <si>
    <t>Old</t>
  </si>
  <si>
    <t>Location</t>
  </si>
  <si>
    <t>Multiplier</t>
  </si>
  <si>
    <t>New</t>
  </si>
  <si>
    <t>KW</t>
  </si>
  <si>
    <t>Used</t>
  </si>
  <si>
    <t>Total KW</t>
  </si>
  <si>
    <t>W/Mutiplier</t>
  </si>
  <si>
    <t>Blower Bld</t>
  </si>
  <si>
    <t>Scale Bld</t>
  </si>
  <si>
    <t>Cardboard Bld</t>
  </si>
  <si>
    <t>Main Pump ST.</t>
  </si>
  <si>
    <t>Maintenance shop</t>
  </si>
  <si>
    <t>Charge</t>
  </si>
  <si>
    <t>Factor</t>
  </si>
  <si>
    <t xml:space="preserve"> </t>
  </si>
  <si>
    <t>Vehicle Maintenance</t>
  </si>
  <si>
    <t>Transfer Station</t>
  </si>
  <si>
    <t>Wastewater</t>
  </si>
  <si>
    <t>under drain lagoon # 3</t>
  </si>
  <si>
    <t>Transfer Lane Electric Service Readings</t>
  </si>
  <si>
    <t>CURRENT Electric Bill</t>
  </si>
  <si>
    <t>Total KWH Used (from bill)</t>
  </si>
  <si>
    <t>Highway Garage</t>
  </si>
  <si>
    <t xml:space="preserve"> Transfer Station Office</t>
  </si>
  <si>
    <t>KWH</t>
  </si>
  <si>
    <t>per Day</t>
  </si>
  <si>
    <t>EFF PUMP</t>
  </si>
  <si>
    <t>WWTP Light Pole</t>
  </si>
  <si>
    <t>Master Meter Read AT POLE</t>
  </si>
  <si>
    <t>NEW Transfer Station Building</t>
  </si>
  <si>
    <t>Period (days)</t>
  </si>
  <si>
    <t>READING DATES</t>
  </si>
  <si>
    <t>DISTRIBUTION</t>
  </si>
  <si>
    <t>SUPPLY</t>
  </si>
  <si>
    <t>TOTAL</t>
  </si>
  <si>
    <t>CHARGE</t>
  </si>
  <si>
    <t>CONSTELLATION</t>
  </si>
  <si>
    <t xml:space="preserve">EVERSOURCE </t>
  </si>
  <si>
    <t>TOTAL READINGS ABOVE</t>
  </si>
  <si>
    <t>DAYS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</si>
</sst>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0.0"/>
    <numFmt numFmtId="167" formatCode="0.000"/>
    <numFmt numFmtId="168" formatCode="&quot;$&quot;#,##0"/>
    <numFmt numFmtId="169" formatCode="&quot;$&quot;#,##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i/>
      <sz val="10"/>
      <color indexed="55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i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65" fontId="1" fillId="0" borderId="15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4" fillId="0" borderId="18" xfId="0" applyFont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0" fontId="6" fillId="36" borderId="21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65" fontId="1" fillId="36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5" fillId="36" borderId="24" xfId="0" applyFont="1" applyFill="1" applyBorder="1" applyAlignment="1">
      <alignment horizontal="right"/>
    </xf>
    <xf numFmtId="14" fontId="0" fillId="36" borderId="25" xfId="0" applyNumberFormat="1" applyFont="1" applyFill="1" applyBorder="1" applyAlignment="1">
      <alignment/>
    </xf>
    <xf numFmtId="14" fontId="0" fillId="36" borderId="19" xfId="0" applyNumberFormat="1" applyFont="1" applyFill="1" applyBorder="1" applyAlignment="1">
      <alignment/>
    </xf>
    <xf numFmtId="49" fontId="2" fillId="36" borderId="15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172" fontId="0" fillId="0" borderId="16" xfId="42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36" borderId="18" xfId="0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44" fontId="47" fillId="0" borderId="15" xfId="44" applyFont="1" applyBorder="1" applyAlignment="1">
      <alignment/>
    </xf>
    <xf numFmtId="165" fontId="47" fillId="0" borderId="15" xfId="0" applyNumberFormat="1" applyFont="1" applyBorder="1" applyAlignment="1">
      <alignment/>
    </xf>
    <xf numFmtId="44" fontId="47" fillId="0" borderId="10" xfId="44" applyFont="1" applyBorder="1" applyAlignment="1">
      <alignment/>
    </xf>
    <xf numFmtId="0" fontId="47" fillId="0" borderId="15" xfId="0" applyFont="1" applyBorder="1" applyAlignment="1">
      <alignment/>
    </xf>
    <xf numFmtId="44" fontId="47" fillId="36" borderId="10" xfId="44" applyFont="1" applyFill="1" applyBorder="1" applyAlignment="1">
      <alignment/>
    </xf>
    <xf numFmtId="0" fontId="47" fillId="36" borderId="10" xfId="0" applyFont="1" applyFill="1" applyBorder="1" applyAlignment="1">
      <alignment/>
    </xf>
    <xf numFmtId="44" fontId="47" fillId="36" borderId="18" xfId="44" applyFont="1" applyFill="1" applyBorder="1" applyAlignment="1">
      <alignment/>
    </xf>
    <xf numFmtId="44" fontId="49" fillId="36" borderId="18" xfId="44" applyFont="1" applyFill="1" applyBorder="1" applyAlignment="1">
      <alignment/>
    </xf>
    <xf numFmtId="44" fontId="49" fillId="0" borderId="15" xfId="44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25"/>
          <c:w val="0.898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13018.42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575.3809005544099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228.102160430672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908.4337645766933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11306.503174438223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13018.419999999998</c:v>
                </c:pt>
              </c:numCache>
            </c:numRef>
          </c:val>
        </c:ser>
        <c:axId val="49051907"/>
        <c:axId val="38813980"/>
      </c:bar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3980"/>
        <c:crosses val="autoZero"/>
        <c:auto val="1"/>
        <c:lblOffset val="100"/>
        <c:tickLblSkip val="1"/>
        <c:noMultiLvlLbl val="0"/>
      </c:catAx>
      <c:valAx>
        <c:axId val="38813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51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975"/>
          <c:w val="0.06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25"/>
          <c:w val="0.898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13018.42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575.3809005544099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228.102160430672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908.4337645766933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11306.503174438223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13018.419999999998</c:v>
                </c:pt>
              </c:numCache>
            </c:numRef>
          </c:val>
        </c:ser>
        <c:axId val="13781501"/>
        <c:axId val="56924646"/>
      </c:barChart>
      <c:catAx>
        <c:axId val="1378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4646"/>
        <c:crosses val="autoZero"/>
        <c:auto val="1"/>
        <c:lblOffset val="100"/>
        <c:tickLblSkip val="1"/>
        <c:noMultiLvlLbl val="0"/>
      </c:catAx>
      <c:valAx>
        <c:axId val="56924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1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975"/>
          <c:w val="0.06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25"/>
          <c:w val="0.898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13018.42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575.3809005544099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228.102160430672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908.4337645766933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11306.503174438223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13018.419999999998</c:v>
                </c:pt>
              </c:numCache>
            </c:numRef>
          </c:val>
        </c:ser>
        <c:axId val="42559767"/>
        <c:axId val="47493584"/>
      </c:barChart>
      <c:catAx>
        <c:axId val="42559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3584"/>
        <c:crosses val="autoZero"/>
        <c:auto val="1"/>
        <c:lblOffset val="100"/>
        <c:tickLblSkip val="1"/>
        <c:noMultiLvlLbl val="0"/>
      </c:catAx>
      <c:valAx>
        <c:axId val="47493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59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975"/>
          <c:w val="0.06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0525"/>
          <c:w val="0.898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ELECTRIC!$A$21:$I$21</c:f>
              <c:numCache>
                <c:ptCount val="9"/>
                <c:pt idx="1">
                  <c:v>0</c:v>
                </c:pt>
                <c:pt idx="8">
                  <c:v>13018.42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ELECTRIC!$A$22:$I$22</c:f>
              <c:numCache>
                <c:ptCount val="9"/>
                <c:pt idx="0">
                  <c:v>0</c:v>
                </c:pt>
                <c:pt idx="1">
                  <c:v>0</c:v>
                </c:pt>
                <c:pt idx="8">
                  <c:v>575.3809005544099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ELECTRIC!$A$23:$I$23</c:f>
              <c:numCache>
                <c:ptCount val="9"/>
                <c:pt idx="1">
                  <c:v>0</c:v>
                </c:pt>
                <c:pt idx="8">
                  <c:v>228.102160430672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ELECTRIC!$A$24:$I$24</c:f>
              <c:numCache>
                <c:ptCount val="9"/>
                <c:pt idx="1">
                  <c:v>0</c:v>
                </c:pt>
                <c:pt idx="8">
                  <c:v>908.4337645766933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ELECTRIC!$A$25:$I$25</c:f>
              <c:numCache>
                <c:ptCount val="9"/>
                <c:pt idx="1">
                  <c:v>0</c:v>
                </c:pt>
                <c:pt idx="8">
                  <c:v>11306.503174438223</c:v>
                </c:pt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ELECTRIC!$A$1:$I$20</c:f>
              <c:multiLvlStrCache>
                <c:ptCount val="9"/>
                <c:lvl>
                  <c:pt idx="0">
                    <c:v>300</c:v>
                  </c:pt>
                  <c:pt idx="1">
                    <c:v>Total KWH Used (from bill)</c:v>
                  </c:pt>
                  <c:pt idx="2">
                    <c:v>3651</c:v>
                  </c:pt>
                  <c:pt idx="3">
                    <c:v>4287</c:v>
                  </c:pt>
                  <c:pt idx="4">
                    <c:v>636</c:v>
                  </c:pt>
                  <c:pt idx="5">
                    <c:v>5962.50</c:v>
                  </c:pt>
                  <c:pt idx="6">
                    <c:v>171250</c:v>
                  </c:pt>
                  <c:pt idx="7">
                    <c:v>1.00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Master Meter Read AT POLE</c:v>
                  </c:pt>
                  <c:pt idx="2">
                    <c:v>71609</c:v>
                  </c:pt>
                  <c:pt idx="3">
                    <c:v>72438</c:v>
                  </c:pt>
                  <c:pt idx="4">
                    <c:v>163825</c:v>
                  </c:pt>
                  <c:pt idx="5">
                    <c:v>5833.91</c:v>
                  </c:pt>
                  <c:pt idx="6">
                    <c:v>190800</c:v>
                  </c:pt>
                  <c:pt idx="7">
                    <c:v>0.00</c:v>
                  </c:pt>
                  <c:pt idx="8">
                    <c:v> </c:v>
                  </c:pt>
                </c:lvl>
                <c:lvl>
                  <c:pt idx="0">
                    <c:v>1</c:v>
                  </c:pt>
                  <c:pt idx="1">
                    <c:v>TOTAL READINGS ABOVE</c:v>
                  </c:pt>
                  <c:pt idx="2">
                    <c:v>3795</c:v>
                  </c:pt>
                  <c:pt idx="3">
                    <c:v>9565</c:v>
                  </c:pt>
                  <c:pt idx="4">
                    <c:v>829</c:v>
                  </c:pt>
                  <c:pt idx="5">
                    <c:v>25.91</c:v>
                  </c:pt>
                  <c:pt idx="6">
                    <c:v>186685</c:v>
                  </c:pt>
                  <c:pt idx="7">
                    <c:v>0.03</c:v>
                  </c:pt>
                  <c:pt idx="8">
                    <c:v>$57.81</c:v>
                  </c:pt>
                </c:lvl>
                <c:lvl>
                  <c:pt idx="0">
                    <c:v>1</c:v>
                  </c:pt>
                  <c:pt idx="1">
                    <c:v> Transfer Station Office</c:v>
                  </c:pt>
                  <c:pt idx="2">
                    <c:v>30410</c:v>
                  </c:pt>
                  <c:pt idx="3">
                    <c:v>31122</c:v>
                  </c:pt>
                  <c:pt idx="4">
                    <c:v>5770</c:v>
                  </c:pt>
                  <c:pt idx="5">
                    <c:v>180.31</c:v>
                  </c:pt>
                  <c:pt idx="6">
                    <c:v>829</c:v>
                  </c:pt>
                  <c:pt idx="7">
                    <c:v>0.00</c:v>
                  </c:pt>
                  <c:pt idx="8">
                    <c:v>$402.37</c:v>
                  </c:pt>
                </c:lvl>
                <c:lvl>
                  <c:pt idx="0">
                    <c:v>1</c:v>
                  </c:pt>
                  <c:pt idx="1">
                    <c:v>NEW Transfer Station Building</c:v>
                  </c:pt>
                  <c:pt idx="2">
                    <c:v>30930</c:v>
                  </c:pt>
                  <c:pt idx="3">
                    <c:v>34201</c:v>
                  </c:pt>
                  <c:pt idx="4">
                    <c:v>712</c:v>
                  </c:pt>
                  <c:pt idx="5">
                    <c:v>22.25</c:v>
                  </c:pt>
                  <c:pt idx="6">
                    <c:v>5770</c:v>
                  </c:pt>
                  <c:pt idx="7">
                    <c:v>0.02</c:v>
                  </c:pt>
                  <c:pt idx="8">
                    <c:v>$49.65</c:v>
                  </c:pt>
                </c:lvl>
                <c:lvl>
                  <c:pt idx="0">
                    <c:v>1</c:v>
                  </c:pt>
                  <c:pt idx="1">
                    <c:v>under drain lagoon # 3</c:v>
                  </c:pt>
                  <c:pt idx="2">
                    <c:v>34365</c:v>
                  </c:pt>
                  <c:pt idx="3">
                    <c:v>42616</c:v>
                  </c:pt>
                  <c:pt idx="4">
                    <c:v>3271</c:v>
                  </c:pt>
                  <c:pt idx="5">
                    <c:v>102.22</c:v>
                  </c:pt>
                  <c:pt idx="6">
                    <c:v>712</c:v>
                  </c:pt>
                  <c:pt idx="7">
                    <c:v>0.04</c:v>
                  </c:pt>
                  <c:pt idx="8">
                    <c:v>$228.10</c:v>
                  </c:pt>
                </c:lvl>
                <c:lvl>
                  <c:pt idx="0">
                    <c:v>128</c:v>
                  </c:pt>
                  <c:pt idx="1">
                    <c:v>Maintenance shop</c:v>
                  </c:pt>
                  <c:pt idx="2">
                    <c:v>0</c:v>
                  </c:pt>
                  <c:pt idx="3">
                    <c:v>180</c:v>
                  </c:pt>
                  <c:pt idx="4">
                    <c:v>8251</c:v>
                  </c:pt>
                  <c:pt idx="5">
                    <c:v>257.84</c:v>
                  </c:pt>
                  <c:pt idx="6">
                    <c:v>3271</c:v>
                  </c:pt>
                  <c:pt idx="7">
                    <c:v>0.12</c:v>
                  </c:pt>
                  <c:pt idx="8">
                    <c:v>$575.38</c:v>
                  </c:pt>
                </c:lvl>
                <c:lvl>
                  <c:pt idx="0">
                    <c:v>1</c:v>
                  </c:pt>
                  <c:pt idx="1">
                    <c:v>Highway Garage</c:v>
                  </c:pt>
                  <c:pt idx="2">
                    <c:v>0</c:v>
                  </c:pt>
                  <c:pt idx="3">
                    <c:v>55961</c:v>
                  </c:pt>
                  <c:pt idx="4">
                    <c:v>180</c:v>
                  </c:pt>
                  <c:pt idx="5">
                    <c:v>720.00</c:v>
                  </c:pt>
                  <c:pt idx="6">
                    <c:v>8251</c:v>
                  </c:pt>
                  <c:pt idx="7">
                    <c:v>0.30</c:v>
                  </c:pt>
                  <c:pt idx="8">
                    <c:v>$1,606.69</c:v>
                  </c:pt>
                </c:lvl>
                <c:lvl>
                  <c:pt idx="0">
                    <c:v>1</c:v>
                  </c:pt>
                  <c:pt idx="1">
                    <c:v>Main Pump ST.</c:v>
                  </c:pt>
                  <c:pt idx="2">
                    <c:v>4827</c:v>
                  </c:pt>
                  <c:pt idx="3">
                    <c:v>7361</c:v>
                  </c:pt>
                  <c:pt idx="4">
                    <c:v>55961</c:v>
                  </c:pt>
                  <c:pt idx="5">
                    <c:v>1748.78</c:v>
                  </c:pt>
                  <c:pt idx="6">
                    <c:v>23040</c:v>
                  </c:pt>
                  <c:pt idx="7">
                    <c:v>0.01</c:v>
                  </c:pt>
                  <c:pt idx="8">
                    <c:v>$3,902.42</c:v>
                  </c:pt>
                </c:lvl>
                <c:lvl>
                  <c:pt idx="0">
                    <c:v>1</c:v>
                  </c:pt>
                  <c:pt idx="1">
                    <c:v>EFF PUMP</c:v>
                  </c:pt>
                  <c:pt idx="2">
                    <c:v>39356</c:v>
                  </c:pt>
                  <c:pt idx="3">
                    <c:v>42538</c:v>
                  </c:pt>
                  <c:pt idx="4">
                    <c:v>2534</c:v>
                  </c:pt>
                  <c:pt idx="5">
                    <c:v>79.19</c:v>
                  </c:pt>
                  <c:pt idx="6">
                    <c:v>55961</c:v>
                  </c:pt>
                  <c:pt idx="7">
                    <c:v>0.02</c:v>
                  </c:pt>
                  <c:pt idx="8">
                    <c:v>$176.71</c:v>
                  </c:pt>
                </c:lvl>
                <c:lvl>
                  <c:pt idx="0">
                    <c:v>1</c:v>
                  </c:pt>
                  <c:pt idx="1">
                    <c:v>Scale Bld</c:v>
                  </c:pt>
                  <c:pt idx="2">
                    <c:v>0</c:v>
                  </c:pt>
                  <c:pt idx="3">
                    <c:v>82973</c:v>
                  </c:pt>
                  <c:pt idx="4">
                    <c:v>3182</c:v>
                  </c:pt>
                  <c:pt idx="5">
                    <c:v>99.44</c:v>
                  </c:pt>
                  <c:pt idx="6">
                    <c:v>2534</c:v>
                  </c:pt>
                  <c:pt idx="7">
                    <c:v>0.44</c:v>
                  </c:pt>
                  <c:pt idx="8">
                    <c:v>$221.90</c:v>
                  </c:pt>
                </c:lvl>
                <c:lvl>
                  <c:pt idx="0">
                    <c:v>1</c:v>
                  </c:pt>
                  <c:pt idx="1">
                    <c:v>Cardboard Bld</c:v>
                  </c:pt>
                  <c:pt idx="2">
                    <c:v>3385</c:v>
                  </c:pt>
                  <c:pt idx="3">
                    <c:v>3547</c:v>
                  </c:pt>
                  <c:pt idx="4">
                    <c:v>82973</c:v>
                  </c:pt>
                  <c:pt idx="5">
                    <c:v>2592.91</c:v>
                  </c:pt>
                  <c:pt idx="6">
                    <c:v>3182</c:v>
                  </c:pt>
                  <c:pt idx="7">
                    <c:v>0.00</c:v>
                  </c:pt>
                  <c:pt idx="8">
                    <c:v>$5,786.10</c:v>
                  </c:pt>
                </c:lvl>
                <c:lvl>
                  <c:pt idx="0">
                    <c:v>Multiplier</c:v>
                  </c:pt>
                  <c:pt idx="1">
                    <c:v>Blower Bld</c:v>
                  </c:pt>
                  <c:pt idx="2">
                    <c:v>Reading</c:v>
                  </c:pt>
                  <c:pt idx="3">
                    <c:v>Reading</c:v>
                  </c:pt>
                  <c:pt idx="4">
                    <c:v>162</c:v>
                  </c:pt>
                  <c:pt idx="5">
                    <c:v>5.06</c:v>
                  </c:pt>
                  <c:pt idx="6">
                    <c:v>82973</c:v>
                  </c:pt>
                  <c:pt idx="7">
                    <c:v>Factor</c:v>
                  </c:pt>
                  <c:pt idx="8">
                    <c:v>$11.30</c:v>
                  </c:pt>
                </c:lvl>
                <c:lvl>
                  <c:pt idx="0">
                    <c:v> </c:v>
                  </c:pt>
                  <c:pt idx="2">
                    <c:v>Old</c:v>
                  </c:pt>
                  <c:pt idx="3">
                    <c:v>New</c:v>
                  </c:pt>
                  <c:pt idx="4">
                    <c:v>Used</c:v>
                  </c:pt>
                  <c:pt idx="5">
                    <c:v>per Day</c:v>
                  </c:pt>
                  <c:pt idx="6">
                    <c:v>162</c:v>
                  </c:pt>
                  <c:pt idx="7">
                    <c:v>Charge</c:v>
                  </c:pt>
                  <c:pt idx="8">
                    <c:v>CONSTELLATION</c:v>
                  </c:pt>
                </c:lvl>
                <c:lvl>
                  <c:pt idx="0">
                    <c:v>Period (days)</c:v>
                  </c:pt>
                  <c:pt idx="2">
                    <c:v>12/31/2015</c:v>
                  </c:pt>
                  <c:pt idx="3">
                    <c:v>2/1/2016</c:v>
                  </c:pt>
                  <c:pt idx="4">
                    <c:v>KW</c:v>
                  </c:pt>
                  <c:pt idx="5">
                    <c:v>KWH</c:v>
                  </c:pt>
                  <c:pt idx="6">
                    <c:v>W/Mutiplier</c:v>
                  </c:pt>
                  <c:pt idx="8">
                    <c:v>CHARGE</c:v>
                  </c:pt>
                </c:lvl>
                <c:lvl>
                  <c:pt idx="0">
                    <c:v>Transfer Lane Electric Service Readings</c:v>
                  </c:pt>
                  <c:pt idx="2">
                    <c:v>DAYS</c:v>
                  </c:pt>
                  <c:pt idx="3">
                    <c:v> </c:v>
                  </c:pt>
                  <c:pt idx="6">
                    <c:v>Total KW</c:v>
                  </c:pt>
                  <c:pt idx="8">
                    <c:v>SUPPLY</c:v>
                  </c:pt>
                </c:lvl>
                <c:lvl>
                  <c:pt idx="6">
                    <c:v> </c:v>
                  </c:pt>
                </c:lvl>
              </c:multiLvlStrCache>
            </c:multiLvlStrRef>
          </c:cat>
          <c:val>
            <c:numRef>
              <c:f>ELECTRIC!$A$26:$I$26</c:f>
              <c:numCache>
                <c:ptCount val="9"/>
                <c:pt idx="8">
                  <c:v>13018.419999999998</c:v>
                </c:pt>
              </c:numCache>
            </c:numRef>
          </c:val>
        </c:ser>
        <c:axId val="24789073"/>
        <c:axId val="21775066"/>
      </c:bar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5066"/>
        <c:crosses val="autoZero"/>
        <c:auto val="1"/>
        <c:lblOffset val="100"/>
        <c:tickLblSkip val="1"/>
        <c:noMultiLvlLbl val="0"/>
      </c:catAx>
      <c:valAx>
        <c:axId val="21775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89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37975"/>
          <c:w val="0.067"/>
          <c:h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Chart 1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62700"/>
    <xdr:graphicFrame>
      <xdr:nvGraphicFramePr>
        <xdr:cNvPr id="1" name="Shape 1025"/>
        <xdr:cNvGraphicFramePr/>
      </xdr:nvGraphicFramePr>
      <xdr:xfrm>
        <a:off x="0" y="0"/>
        <a:ext cx="8763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PageLayoutView="0" workbookViewId="0" topLeftCell="A7">
      <selection activeCell="M11" sqref="M11:M12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10.57421875" style="0" customWidth="1"/>
    <col min="4" max="4" width="10.7109375" style="0" customWidth="1"/>
    <col min="5" max="5" width="9.57421875" style="0" bestFit="1" customWidth="1"/>
    <col min="6" max="6" width="9.57421875" style="0" customWidth="1"/>
    <col min="7" max="7" width="11.8515625" style="0" customWidth="1"/>
    <col min="8" max="8" width="7.140625" style="0" customWidth="1"/>
    <col min="9" max="9" width="13.28125" style="0" customWidth="1"/>
    <col min="10" max="10" width="13.7109375" style="0" customWidth="1"/>
    <col min="11" max="11" width="11.7109375" style="0" customWidth="1"/>
  </cols>
  <sheetData>
    <row r="1" spans="1:7" ht="15.75">
      <c r="A1" s="1" t="s">
        <v>21</v>
      </c>
      <c r="B1" s="16"/>
      <c r="C1" s="16"/>
      <c r="D1" s="79" t="s">
        <v>16</v>
      </c>
      <c r="E1" s="79"/>
      <c r="F1" s="79"/>
      <c r="G1" s="79"/>
    </row>
    <row r="2" spans="1:7" ht="14.25">
      <c r="A2" s="62" t="s">
        <v>32</v>
      </c>
      <c r="B2" s="60">
        <f>+D3-C3</f>
        <v>32</v>
      </c>
      <c r="C2" s="61" t="s">
        <v>41</v>
      </c>
      <c r="D2" s="16"/>
      <c r="E2" s="16"/>
      <c r="F2" s="16"/>
      <c r="G2" s="17" t="s">
        <v>16</v>
      </c>
    </row>
    <row r="3" spans="1:7" ht="14.25">
      <c r="A3" s="16"/>
      <c r="B3" s="55" t="s">
        <v>33</v>
      </c>
      <c r="C3" s="56">
        <v>42369</v>
      </c>
      <c r="D3" s="57">
        <v>42401</v>
      </c>
      <c r="E3" s="16"/>
      <c r="F3" s="16"/>
      <c r="G3" s="17"/>
    </row>
    <row r="4" spans="1:11" ht="15.75">
      <c r="A4" s="28" t="s">
        <v>16</v>
      </c>
      <c r="B4" s="58" t="s">
        <v>16</v>
      </c>
      <c r="C4" s="59" t="s">
        <v>1</v>
      </c>
      <c r="D4" s="59" t="s">
        <v>4</v>
      </c>
      <c r="E4" s="54" t="s">
        <v>5</v>
      </c>
      <c r="F4" s="18" t="s">
        <v>26</v>
      </c>
      <c r="G4" s="18" t="s">
        <v>7</v>
      </c>
      <c r="H4" s="14" t="s">
        <v>14</v>
      </c>
      <c r="I4" s="47" t="s">
        <v>35</v>
      </c>
      <c r="J4" s="65" t="s">
        <v>34</v>
      </c>
      <c r="K4" s="66" t="s">
        <v>36</v>
      </c>
    </row>
    <row r="5" spans="1:11" ht="15">
      <c r="A5" s="19" t="s">
        <v>3</v>
      </c>
      <c r="B5" s="27" t="s">
        <v>2</v>
      </c>
      <c r="C5" s="19" t="s">
        <v>0</v>
      </c>
      <c r="D5" s="19" t="s">
        <v>0</v>
      </c>
      <c r="E5" s="19" t="s">
        <v>6</v>
      </c>
      <c r="F5" s="19" t="s">
        <v>27</v>
      </c>
      <c r="G5" s="19" t="s">
        <v>8</v>
      </c>
      <c r="H5" s="29" t="s">
        <v>15</v>
      </c>
      <c r="I5" s="45" t="s">
        <v>37</v>
      </c>
      <c r="J5" s="67" t="s">
        <v>37</v>
      </c>
      <c r="K5" s="67" t="s">
        <v>37</v>
      </c>
    </row>
    <row r="6" spans="1:11" ht="15">
      <c r="A6" s="19"/>
      <c r="B6" s="48"/>
      <c r="C6" s="19"/>
      <c r="D6" s="19"/>
      <c r="E6" s="19"/>
      <c r="F6" s="19"/>
      <c r="G6" s="19"/>
      <c r="H6" s="29"/>
      <c r="I6" s="46" t="s">
        <v>38</v>
      </c>
      <c r="J6" s="68" t="s">
        <v>39</v>
      </c>
      <c r="K6" s="69"/>
    </row>
    <row r="7" spans="1:11" ht="24.75" customHeight="1">
      <c r="A7" s="38">
        <v>1</v>
      </c>
      <c r="B7" s="49" t="s">
        <v>29</v>
      </c>
      <c r="C7" s="34">
        <v>3385</v>
      </c>
      <c r="D7" s="34">
        <v>3547</v>
      </c>
      <c r="E7" s="20">
        <f aca="true" t="shared" si="0" ref="E7:E17">+D7-C7</f>
        <v>162</v>
      </c>
      <c r="F7" s="32">
        <f>+G7/$B$2</f>
        <v>5.0625</v>
      </c>
      <c r="G7" s="20">
        <f aca="true" t="shared" si="1" ref="G7:G17">+E7*A7</f>
        <v>162</v>
      </c>
      <c r="H7" s="39">
        <f aca="true" t="shared" si="2" ref="H7:H17">+G7/$G$18</f>
        <v>0.0008677719152583228</v>
      </c>
      <c r="I7" s="9">
        <f aca="true" t="shared" si="3" ref="I7:I17">+H7*$I$21</f>
        <v>11.297019257037256</v>
      </c>
      <c r="J7" s="70">
        <f>+H7*$J$21</f>
        <v>4.88576414816402</v>
      </c>
      <c r="K7" s="71">
        <f>+J7+I7</f>
        <v>16.182783405201278</v>
      </c>
    </row>
    <row r="8" spans="1:11" ht="24.75" customHeight="1">
      <c r="A8" s="20">
        <v>1</v>
      </c>
      <c r="B8" s="50" t="s">
        <v>9</v>
      </c>
      <c r="C8" s="63">
        <v>0</v>
      </c>
      <c r="D8" s="21">
        <v>82973</v>
      </c>
      <c r="E8" s="20">
        <f t="shared" si="0"/>
        <v>82973</v>
      </c>
      <c r="F8" s="32">
        <f aca="true" t="shared" si="4" ref="F8:F19">+G8/$B$2</f>
        <v>2592.90625</v>
      </c>
      <c r="G8" s="20">
        <f t="shared" si="1"/>
        <v>82973</v>
      </c>
      <c r="H8" s="39">
        <f t="shared" si="2"/>
        <v>0.44445456249832604</v>
      </c>
      <c r="I8" s="9">
        <f t="shared" si="3"/>
        <v>5786.096165519458</v>
      </c>
      <c r="J8" s="70">
        <f aca="true" t="shared" si="5" ref="J8:J17">+H8*$J$21</f>
        <v>2502.385855960575</v>
      </c>
      <c r="K8" s="70">
        <f aca="true" t="shared" si="6" ref="K8:K17">+J8+I8</f>
        <v>8288.482021480033</v>
      </c>
    </row>
    <row r="9" spans="1:11" ht="24.75" customHeight="1">
      <c r="A9" s="20">
        <v>1</v>
      </c>
      <c r="B9" s="50" t="s">
        <v>11</v>
      </c>
      <c r="C9" s="21">
        <v>39356</v>
      </c>
      <c r="D9" s="21">
        <v>42538</v>
      </c>
      <c r="E9" s="20">
        <f t="shared" si="0"/>
        <v>3182</v>
      </c>
      <c r="F9" s="32">
        <f t="shared" si="4"/>
        <v>99.4375</v>
      </c>
      <c r="G9" s="20">
        <f t="shared" si="1"/>
        <v>3182</v>
      </c>
      <c r="H9" s="39">
        <f t="shared" si="2"/>
        <v>0.017044754533036933</v>
      </c>
      <c r="I9" s="9">
        <f t="shared" si="3"/>
        <v>221.89577330797866</v>
      </c>
      <c r="J9" s="70">
        <f t="shared" si="5"/>
        <v>95.96605876208585</v>
      </c>
      <c r="K9" s="70">
        <f t="shared" si="6"/>
        <v>317.8618320700645</v>
      </c>
    </row>
    <row r="10" spans="1:11" ht="24.75" customHeight="1">
      <c r="A10" s="20">
        <v>1</v>
      </c>
      <c r="B10" s="50" t="s">
        <v>10</v>
      </c>
      <c r="C10" s="22">
        <v>4827</v>
      </c>
      <c r="D10" s="22">
        <v>7361</v>
      </c>
      <c r="E10" s="20">
        <f t="shared" si="0"/>
        <v>2534</v>
      </c>
      <c r="F10" s="32">
        <f t="shared" si="4"/>
        <v>79.1875</v>
      </c>
      <c r="G10" s="20">
        <f t="shared" si="1"/>
        <v>2534</v>
      </c>
      <c r="H10" s="39">
        <f t="shared" si="2"/>
        <v>0.013573666872003643</v>
      </c>
      <c r="I10" s="9">
        <f t="shared" si="3"/>
        <v>176.70769627982966</v>
      </c>
      <c r="J10" s="70">
        <f t="shared" si="5"/>
        <v>76.4230021694298</v>
      </c>
      <c r="K10" s="70">
        <f t="shared" si="6"/>
        <v>253.13069844925946</v>
      </c>
    </row>
    <row r="11" spans="1:11" ht="24.75" customHeight="1">
      <c r="A11" s="20">
        <v>1</v>
      </c>
      <c r="B11" s="51" t="s">
        <v>28</v>
      </c>
      <c r="C11" s="63">
        <v>0</v>
      </c>
      <c r="D11" s="21">
        <v>55961</v>
      </c>
      <c r="E11" s="20">
        <f t="shared" si="0"/>
        <v>55961</v>
      </c>
      <c r="F11" s="32">
        <f t="shared" si="4"/>
        <v>1748.78125</v>
      </c>
      <c r="G11" s="20">
        <f t="shared" si="1"/>
        <v>55961</v>
      </c>
      <c r="H11" s="39">
        <f t="shared" si="2"/>
        <v>0.299761630554142</v>
      </c>
      <c r="I11" s="9">
        <f t="shared" si="3"/>
        <v>3902.4228064386534</v>
      </c>
      <c r="J11" s="70">
        <f t="shared" si="5"/>
        <v>1687.7299228111524</v>
      </c>
      <c r="K11" s="70">
        <f t="shared" si="6"/>
        <v>5590.152729249806</v>
      </c>
    </row>
    <row r="12" spans="1:11" ht="24.75" customHeight="1">
      <c r="A12" s="20">
        <v>128</v>
      </c>
      <c r="B12" s="50" t="s">
        <v>12</v>
      </c>
      <c r="C12" s="63">
        <v>0</v>
      </c>
      <c r="D12" s="21">
        <v>180</v>
      </c>
      <c r="E12" s="20">
        <f t="shared" si="0"/>
        <v>180</v>
      </c>
      <c r="F12" s="32">
        <f t="shared" si="4"/>
        <v>720</v>
      </c>
      <c r="G12" s="20">
        <f t="shared" si="1"/>
        <v>23040</v>
      </c>
      <c r="H12" s="39">
        <f t="shared" si="2"/>
        <v>0.12341645017007258</v>
      </c>
      <c r="I12" s="9">
        <f t="shared" si="3"/>
        <v>1606.6871832230763</v>
      </c>
      <c r="J12" s="70">
        <f t="shared" si="5"/>
        <v>694.8642344055494</v>
      </c>
      <c r="K12" s="70">
        <f t="shared" si="6"/>
        <v>2301.5514176286256</v>
      </c>
    </row>
    <row r="13" spans="1:11" ht="24.75" customHeight="1">
      <c r="A13" s="20">
        <v>1</v>
      </c>
      <c r="B13" s="50" t="s">
        <v>24</v>
      </c>
      <c r="C13" s="21">
        <v>34365</v>
      </c>
      <c r="D13" s="21">
        <v>42616</v>
      </c>
      <c r="E13" s="20">
        <f t="shared" si="0"/>
        <v>8251</v>
      </c>
      <c r="F13" s="32">
        <f t="shared" si="4"/>
        <v>257.84375</v>
      </c>
      <c r="G13" s="20">
        <f t="shared" si="1"/>
        <v>8251</v>
      </c>
      <c r="H13" s="39">
        <f t="shared" si="2"/>
        <v>0.044197444893805074</v>
      </c>
      <c r="I13" s="9">
        <f t="shared" si="3"/>
        <v>575.3809005544099</v>
      </c>
      <c r="J13" s="70">
        <f t="shared" si="5"/>
        <v>248.84222213889706</v>
      </c>
      <c r="K13" s="70">
        <f t="shared" si="6"/>
        <v>824.223122693307</v>
      </c>
    </row>
    <row r="14" spans="1:11" ht="24.75" customHeight="1">
      <c r="A14" s="20">
        <v>1</v>
      </c>
      <c r="B14" s="50" t="s">
        <v>13</v>
      </c>
      <c r="C14" s="21">
        <v>30930</v>
      </c>
      <c r="D14" s="21">
        <v>34201</v>
      </c>
      <c r="E14" s="20">
        <f t="shared" si="0"/>
        <v>3271</v>
      </c>
      <c r="F14" s="32">
        <f t="shared" si="4"/>
        <v>102.21875</v>
      </c>
      <c r="G14" s="20">
        <f t="shared" si="1"/>
        <v>3271</v>
      </c>
      <c r="H14" s="39">
        <f t="shared" si="2"/>
        <v>0.017521493424752926</v>
      </c>
      <c r="I14" s="9">
        <f t="shared" si="3"/>
        <v>228.102160430672</v>
      </c>
      <c r="J14" s="70">
        <f t="shared" si="5"/>
        <v>98.65021313978092</v>
      </c>
      <c r="K14" s="70">
        <f t="shared" si="6"/>
        <v>326.7523735704529</v>
      </c>
    </row>
    <row r="15" spans="1:11" ht="24.75" customHeight="1">
      <c r="A15" s="20">
        <v>1</v>
      </c>
      <c r="B15" s="50" t="s">
        <v>20</v>
      </c>
      <c r="C15" s="21">
        <v>30410</v>
      </c>
      <c r="D15" s="21">
        <v>31122</v>
      </c>
      <c r="E15" s="20">
        <f t="shared" si="0"/>
        <v>712</v>
      </c>
      <c r="F15" s="32">
        <f t="shared" si="4"/>
        <v>22.25</v>
      </c>
      <c r="G15" s="20">
        <f t="shared" si="1"/>
        <v>712</v>
      </c>
      <c r="H15" s="39">
        <f t="shared" si="2"/>
        <v>0.0038139111337279373</v>
      </c>
      <c r="I15" s="9">
        <f t="shared" si="3"/>
        <v>49.65109698154645</v>
      </c>
      <c r="J15" s="70">
        <f t="shared" si="5"/>
        <v>21.47323502156038</v>
      </c>
      <c r="K15" s="70">
        <f t="shared" si="6"/>
        <v>71.12433200310683</v>
      </c>
    </row>
    <row r="16" spans="1:11" ht="24.75" customHeight="1">
      <c r="A16" s="20">
        <v>1</v>
      </c>
      <c r="B16" s="50" t="s">
        <v>31</v>
      </c>
      <c r="C16" s="21">
        <v>3795</v>
      </c>
      <c r="D16" s="21">
        <v>9565</v>
      </c>
      <c r="E16" s="20">
        <f t="shared" si="0"/>
        <v>5770</v>
      </c>
      <c r="F16" s="32">
        <f t="shared" si="4"/>
        <v>180.3125</v>
      </c>
      <c r="G16" s="20">
        <f t="shared" si="1"/>
        <v>5770</v>
      </c>
      <c r="H16" s="39">
        <f t="shared" si="2"/>
        <v>0.030907678710126684</v>
      </c>
      <c r="I16" s="9">
        <f t="shared" si="3"/>
        <v>402.36914267348743</v>
      </c>
      <c r="J16" s="70">
        <f t="shared" si="5"/>
        <v>174.01764898090366</v>
      </c>
      <c r="K16" s="70">
        <f t="shared" si="6"/>
        <v>576.3867916543911</v>
      </c>
    </row>
    <row r="17" spans="1:11" ht="24.75" customHeight="1">
      <c r="A17" s="20">
        <v>1</v>
      </c>
      <c r="B17" s="52" t="s">
        <v>25</v>
      </c>
      <c r="C17" s="21">
        <v>71609</v>
      </c>
      <c r="D17" s="21">
        <v>72438</v>
      </c>
      <c r="E17" s="20">
        <f t="shared" si="0"/>
        <v>829</v>
      </c>
      <c r="F17" s="32">
        <f t="shared" si="4"/>
        <v>25.90625</v>
      </c>
      <c r="G17" s="20">
        <f t="shared" si="1"/>
        <v>829</v>
      </c>
      <c r="H17" s="39">
        <f t="shared" si="2"/>
        <v>0.004440635294747837</v>
      </c>
      <c r="I17" s="9">
        <f t="shared" si="3"/>
        <v>57.81005533385114</v>
      </c>
      <c r="J17" s="70">
        <f t="shared" si="5"/>
        <v>25.001842461901063</v>
      </c>
      <c r="K17" s="70">
        <f t="shared" si="6"/>
        <v>82.8118977957522</v>
      </c>
    </row>
    <row r="18" spans="1:11" ht="12.75">
      <c r="A18" s="3"/>
      <c r="B18" s="53" t="s">
        <v>40</v>
      </c>
      <c r="C18" s="23"/>
      <c r="D18" s="23"/>
      <c r="E18" s="31">
        <f>SUM(E7:E17)</f>
        <v>163825</v>
      </c>
      <c r="F18" s="32">
        <f>+G18/$B$2</f>
        <v>5833.90625</v>
      </c>
      <c r="G18" s="24">
        <f>SUM(G7:G17)</f>
        <v>186685</v>
      </c>
      <c r="H18" s="39"/>
      <c r="I18" s="9"/>
      <c r="J18" s="72"/>
      <c r="K18" s="73"/>
    </row>
    <row r="19" spans="1:11" ht="12.75">
      <c r="A19" s="3">
        <v>300</v>
      </c>
      <c r="B19" s="4" t="s">
        <v>30</v>
      </c>
      <c r="C19" s="30">
        <v>3651</v>
      </c>
      <c r="D19" s="30">
        <v>4287</v>
      </c>
      <c r="E19" s="35">
        <f>+D19-C19</f>
        <v>636</v>
      </c>
      <c r="F19" s="36">
        <f t="shared" si="4"/>
        <v>5962.5</v>
      </c>
      <c r="G19" s="37">
        <f>+E19*A19</f>
        <v>190800</v>
      </c>
      <c r="H19" s="40">
        <f>SUM(H8:H18)</f>
        <v>0.9991322280847417</v>
      </c>
      <c r="I19" s="9" t="s">
        <v>16</v>
      </c>
      <c r="J19" s="70" t="s">
        <v>16</v>
      </c>
      <c r="K19" s="73"/>
    </row>
    <row r="20" spans="1:11" ht="12.75">
      <c r="A20" s="5"/>
      <c r="B20" s="41" t="s">
        <v>23</v>
      </c>
      <c r="C20" s="25"/>
      <c r="D20" s="25"/>
      <c r="E20" s="26"/>
      <c r="F20" s="26"/>
      <c r="G20" s="43">
        <v>171250</v>
      </c>
      <c r="H20" s="26"/>
      <c r="I20" s="64" t="s">
        <v>16</v>
      </c>
      <c r="J20" s="74" t="s">
        <v>16</v>
      </c>
      <c r="K20" s="75"/>
    </row>
    <row r="21" spans="1:11" ht="12.75">
      <c r="A21" s="6"/>
      <c r="B21" s="42" t="s">
        <v>22</v>
      </c>
      <c r="C21" s="7"/>
      <c r="D21" s="7"/>
      <c r="E21" s="8"/>
      <c r="F21" s="8"/>
      <c r="G21" s="7"/>
      <c r="H21" s="8"/>
      <c r="I21" s="44">
        <v>13018.42</v>
      </c>
      <c r="J21" s="76">
        <v>5630.24</v>
      </c>
      <c r="K21" s="77">
        <f aca="true" t="shared" si="7" ref="K21:K26">+J21+I21</f>
        <v>18648.66</v>
      </c>
    </row>
    <row r="22" spans="1:11" ht="12.75">
      <c r="A22" s="2" t="s">
        <v>16</v>
      </c>
      <c r="B22" s="10" t="s">
        <v>24</v>
      </c>
      <c r="C22" s="11"/>
      <c r="D22" s="11"/>
      <c r="E22" s="11"/>
      <c r="F22" s="11"/>
      <c r="G22" s="11"/>
      <c r="H22" s="11"/>
      <c r="I22" s="15">
        <f>+I13</f>
        <v>575.3809005544099</v>
      </c>
      <c r="J22" s="70">
        <f>+J13</f>
        <v>248.84222213889706</v>
      </c>
      <c r="K22" s="78">
        <f t="shared" si="7"/>
        <v>824.223122693307</v>
      </c>
    </row>
    <row r="23" spans="1:11" ht="12.75">
      <c r="A23" s="12"/>
      <c r="B23" s="10" t="s">
        <v>17</v>
      </c>
      <c r="C23" s="11"/>
      <c r="D23" s="11"/>
      <c r="E23" s="11"/>
      <c r="F23" s="11"/>
      <c r="G23" s="11"/>
      <c r="H23" s="11"/>
      <c r="I23" s="15">
        <f>+I14</f>
        <v>228.102160430672</v>
      </c>
      <c r="J23" s="70">
        <f>+J14</f>
        <v>98.65021313978092</v>
      </c>
      <c r="K23" s="78">
        <f t="shared" si="7"/>
        <v>326.7523735704529</v>
      </c>
    </row>
    <row r="24" spans="1:11" ht="12.75">
      <c r="A24" s="12"/>
      <c r="B24" s="10" t="s">
        <v>18</v>
      </c>
      <c r="C24" s="11"/>
      <c r="D24" s="11"/>
      <c r="E24" s="11"/>
      <c r="F24" s="11"/>
      <c r="G24" s="11"/>
      <c r="H24" s="11"/>
      <c r="I24" s="15">
        <f>+I9+I15+I17+I10+I16</f>
        <v>908.4337645766933</v>
      </c>
      <c r="J24" s="70">
        <f>+J9+J15+J17+J10+J16</f>
        <v>392.88178739588074</v>
      </c>
      <c r="K24" s="78">
        <f t="shared" si="7"/>
        <v>1301.315551972574</v>
      </c>
    </row>
    <row r="25" spans="1:11" ht="12.75">
      <c r="A25" s="13"/>
      <c r="B25" s="10" t="s">
        <v>19</v>
      </c>
      <c r="C25" s="11"/>
      <c r="D25" s="11"/>
      <c r="E25" s="11"/>
      <c r="F25" s="11"/>
      <c r="G25" s="11"/>
      <c r="H25" s="11"/>
      <c r="I25" s="15">
        <f>+I8+I11+I12+I7</f>
        <v>11306.503174438223</v>
      </c>
      <c r="J25" s="70">
        <f>+J8+J11+J12+J7</f>
        <v>4889.865777325441</v>
      </c>
      <c r="K25" s="78">
        <f t="shared" si="7"/>
        <v>16196.368951763663</v>
      </c>
    </row>
    <row r="26" spans="2:11" ht="12.75">
      <c r="B26" s="33"/>
      <c r="I26" s="9">
        <f>SUM(I22:I25)</f>
        <v>13018.419999999998</v>
      </c>
      <c r="J26" s="70">
        <f>SUM(J22:J25)</f>
        <v>5630.24</v>
      </c>
      <c r="K26" s="78">
        <f t="shared" si="7"/>
        <v>18648.659999999996</v>
      </c>
    </row>
    <row r="27" ht="12.75">
      <c r="B27" s="33"/>
    </row>
    <row r="28" ht="12.75">
      <c r="B28" s="33"/>
    </row>
  </sheetData>
  <sheetProtection/>
  <mergeCells count="1">
    <mergeCell ref="D1:G1"/>
  </mergeCells>
  <printOptions/>
  <pageMargins left="0.25" right="0.25" top="0.5" bottom="0.5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Derry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Mike Fowler</cp:lastModifiedBy>
  <cp:lastPrinted>2016-03-11T15:41:15Z</cp:lastPrinted>
  <dcterms:created xsi:type="dcterms:W3CDTF">2001-04-06T15:08:06Z</dcterms:created>
  <dcterms:modified xsi:type="dcterms:W3CDTF">2017-08-23T12:36:36Z</dcterms:modified>
  <cp:category/>
  <cp:version/>
  <cp:contentType/>
  <cp:contentStatus/>
</cp:coreProperties>
</file>