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4"/>
  </bookViews>
  <sheets>
    <sheet name="Chart4" sheetId="1" r:id="rId1"/>
    <sheet name="Chart3" sheetId="2" r:id="rId2"/>
    <sheet name="Chart2" sheetId="3" r:id="rId3"/>
    <sheet name="Chart1" sheetId="4" r:id="rId4"/>
    <sheet name="ELECTRIC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<sst xmlns="http://schemas.openxmlformats.org/spreadsheetml/2006/main" count="71" uniqueCount="49">
  <si>
    <t>Reading</t>
  </si>
  <si>
    <t>Old</t>
  </si>
  <si>
    <t>Location</t>
  </si>
  <si>
    <t>Multiplier</t>
  </si>
  <si>
    <t>New</t>
  </si>
  <si>
    <t>KW</t>
  </si>
  <si>
    <t>Used</t>
  </si>
  <si>
    <t>Total KW</t>
  </si>
  <si>
    <t>W/Mutiplier</t>
  </si>
  <si>
    <t>Blower Bld</t>
  </si>
  <si>
    <t>Scale Bld</t>
  </si>
  <si>
    <t>Cardboard Bld</t>
  </si>
  <si>
    <t>Main Pump ST.</t>
  </si>
  <si>
    <t>Maintenance shop</t>
  </si>
  <si>
    <t>Charge</t>
  </si>
  <si>
    <t>Factor</t>
  </si>
  <si>
    <t xml:space="preserve"> </t>
  </si>
  <si>
    <t>Vehicle Maintenance</t>
  </si>
  <si>
    <t>Transfer Station</t>
  </si>
  <si>
    <t>Wastewater</t>
  </si>
  <si>
    <t>under drain lagoon # 3</t>
  </si>
  <si>
    <t>Transfer Lane Electric Service Readings</t>
  </si>
  <si>
    <t>CURRENT Electric Bill</t>
  </si>
  <si>
    <t>Total KWH Used (from bill)</t>
  </si>
  <si>
    <t>Highway Garage</t>
  </si>
  <si>
    <t xml:space="preserve"> Transfer Station Office</t>
  </si>
  <si>
    <t>KWH</t>
  </si>
  <si>
    <t>per Day</t>
  </si>
  <si>
    <t>EFF PUMP</t>
  </si>
  <si>
    <t>WWTP Light Pole</t>
  </si>
  <si>
    <t>Master Meter Read AT POLE</t>
  </si>
  <si>
    <t>NEW Transfer Station Building</t>
  </si>
  <si>
    <t>Period (days)</t>
  </si>
  <si>
    <t>DISTRIBUTION</t>
  </si>
  <si>
    <t>SUPPLY</t>
  </si>
  <si>
    <t>TOTAL</t>
  </si>
  <si>
    <t>CHARGE</t>
  </si>
  <si>
    <t>CONSTELLATION</t>
  </si>
  <si>
    <t xml:space="preserve">EVERSOURCE </t>
  </si>
  <si>
    <t>TOTAL READINGS ABOVE</t>
  </si>
  <si>
    <t>DAYS</t>
  </si>
  <si>
    <t>DPW READING DATES</t>
  </si>
  <si>
    <t>EVERSOURCE READING DATES</t>
  </si>
  <si>
    <t>CONSTELLATION READING DATES</t>
  </si>
  <si>
    <t>DEMAND</t>
  </si>
  <si>
    <t xml:space="preserve">KW </t>
  </si>
  <si>
    <t>DISTRIBUTION &amp; SUPPLY CHARGE</t>
  </si>
  <si>
    <t>APPLY LATE CHARGE CREDIT  TO MARCH 2017 BILL</t>
  </si>
  <si>
    <t>INCLUDED LATE CHARGE of $369.79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</si>
</sst>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0.0"/>
    <numFmt numFmtId="167" formatCode="0.000"/>
    <numFmt numFmtId="168" formatCode="&quot;$&quot;#,##0"/>
    <numFmt numFmtId="169" formatCode="&quot;$&quot;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i/>
      <sz val="10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72" fontId="0" fillId="0" borderId="15" xfId="42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36" borderId="17" xfId="0" applyFont="1" applyFill="1" applyBorder="1" applyAlignment="1">
      <alignment horizontal="center"/>
    </xf>
    <xf numFmtId="165" fontId="53" fillId="0" borderId="20" xfId="0" applyNumberFormat="1" applyFont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44" fontId="53" fillId="0" borderId="20" xfId="44" applyFont="1" applyBorder="1" applyAlignment="1">
      <alignment/>
    </xf>
    <xf numFmtId="0" fontId="53" fillId="0" borderId="20" xfId="0" applyFont="1" applyBorder="1" applyAlignment="1">
      <alignment/>
    </xf>
    <xf numFmtId="0" fontId="53" fillId="36" borderId="10" xfId="0" applyFont="1" applyFill="1" applyBorder="1" applyAlignment="1">
      <alignment/>
    </xf>
    <xf numFmtId="44" fontId="55" fillId="36" borderId="17" xfId="44" applyFont="1" applyFill="1" applyBorder="1" applyAlignment="1">
      <alignment/>
    </xf>
    <xf numFmtId="44" fontId="55" fillId="0" borderId="20" xfId="44" applyFont="1" applyBorder="1" applyAlignment="1">
      <alignment/>
    </xf>
    <xf numFmtId="49" fontId="9" fillId="36" borderId="17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shrinkToFit="1"/>
    </xf>
    <xf numFmtId="0" fontId="0" fillId="36" borderId="15" xfId="0" applyFont="1" applyFill="1" applyBorder="1" applyAlignment="1">
      <alignment/>
    </xf>
    <xf numFmtId="0" fontId="56" fillId="36" borderId="15" xfId="0" applyFont="1" applyFill="1" applyBorder="1" applyAlignment="1">
      <alignment/>
    </xf>
    <xf numFmtId="0" fontId="57" fillId="36" borderId="20" xfId="0" applyFont="1" applyFill="1" applyBorder="1" applyAlignment="1">
      <alignment horizontal="right"/>
    </xf>
    <xf numFmtId="14" fontId="56" fillId="36" borderId="26" xfId="0" applyNumberFormat="1" applyFont="1" applyFill="1" applyBorder="1" applyAlignment="1">
      <alignment/>
    </xf>
    <xf numFmtId="14" fontId="56" fillId="36" borderId="18" xfId="0" applyNumberFormat="1" applyFont="1" applyFill="1" applyBorder="1" applyAlignment="1">
      <alignment/>
    </xf>
    <xf numFmtId="0" fontId="57" fillId="36" borderId="24" xfId="0" applyFont="1" applyFill="1" applyBorder="1" applyAlignment="1">
      <alignment horizontal="right"/>
    </xf>
    <xf numFmtId="0" fontId="1" fillId="36" borderId="15" xfId="0" applyFont="1" applyFill="1" applyBorder="1" applyAlignment="1">
      <alignment/>
    </xf>
    <xf numFmtId="0" fontId="7" fillId="36" borderId="20" xfId="0" applyFont="1" applyFill="1" applyBorder="1" applyAlignment="1">
      <alignment horizontal="right"/>
    </xf>
    <xf numFmtId="14" fontId="1" fillId="36" borderId="26" xfId="0" applyNumberFormat="1" applyFont="1" applyFill="1" applyBorder="1" applyAlignment="1">
      <alignment/>
    </xf>
    <xf numFmtId="14" fontId="1" fillId="36" borderId="18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165" fontId="56" fillId="0" borderId="20" xfId="0" applyNumberFormat="1" applyFont="1" applyBorder="1" applyAlignment="1">
      <alignment/>
    </xf>
    <xf numFmtId="165" fontId="56" fillId="36" borderId="10" xfId="0" applyNumberFormat="1" applyFont="1" applyFill="1" applyBorder="1" applyAlignment="1">
      <alignment/>
    </xf>
    <xf numFmtId="165" fontId="56" fillId="36" borderId="17" xfId="0" applyNumberFormat="1" applyFont="1" applyFill="1" applyBorder="1" applyAlignment="1">
      <alignment horizontal="center"/>
    </xf>
    <xf numFmtId="165" fontId="56" fillId="0" borderId="2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20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20" xfId="44" applyFont="1" applyBorder="1" applyAlignment="1">
      <alignment/>
    </xf>
    <xf numFmtId="44" fontId="0" fillId="36" borderId="10" xfId="44" applyFont="1" applyFill="1" applyBorder="1" applyAlignment="1">
      <alignment/>
    </xf>
    <xf numFmtId="44" fontId="1" fillId="36" borderId="17" xfId="44" applyFon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44" fontId="0" fillId="0" borderId="0" xfId="44" applyFont="1" applyAlignment="1">
      <alignment/>
    </xf>
    <xf numFmtId="0" fontId="10" fillId="0" borderId="20" xfId="0" applyFont="1" applyBorder="1" applyAlignment="1">
      <alignment/>
    </xf>
    <xf numFmtId="44" fontId="0" fillId="0" borderId="20" xfId="0" applyNumberFormat="1" applyBorder="1" applyAlignment="1">
      <alignment/>
    </xf>
    <xf numFmtId="44" fontId="0" fillId="0" borderId="20" xfId="44" applyFont="1" applyBorder="1" applyAlignment="1">
      <alignment/>
    </xf>
    <xf numFmtId="0" fontId="7" fillId="0" borderId="0" xfId="0" applyFont="1" applyAlignment="1">
      <alignment horizontal="center"/>
    </xf>
    <xf numFmtId="44" fontId="9" fillId="0" borderId="0" xfId="44" applyFont="1" applyAlignment="1">
      <alignment horizontal="center" wrapText="1"/>
    </xf>
    <xf numFmtId="44" fontId="9" fillId="0" borderId="23" xfId="44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35"/>
          <c:w val="0.9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5">
                  <c:v>0</c:v>
                </c:pt>
                <c:pt idx="6">
                  <c:v>320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0</c:v>
                </c:pt>
              </c:numCache>
            </c:numRef>
          </c:val>
        </c:ser>
        <c:axId val="10028806"/>
        <c:axId val="23150391"/>
      </c:bar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3685"/>
          <c:w val="0.063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35"/>
          <c:w val="0.9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5">
                  <c:v>0</c:v>
                </c:pt>
                <c:pt idx="6">
                  <c:v>320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0</c:v>
                </c:pt>
              </c:numCache>
            </c:numRef>
          </c:val>
        </c:ser>
        <c:axId val="7026928"/>
        <c:axId val="63242353"/>
      </c:barChart>
      <c:cat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6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3685"/>
          <c:w val="0.063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35"/>
          <c:w val="0.9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5">
                  <c:v>0</c:v>
                </c:pt>
                <c:pt idx="6">
                  <c:v>320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0</c:v>
                </c:pt>
              </c:numCache>
            </c:numRef>
          </c:val>
        </c:ser>
        <c:axId val="32310266"/>
        <c:axId val="22356939"/>
      </c:bar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0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3685"/>
          <c:w val="0.063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35"/>
          <c:w val="0.9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5">
                  <c:v>0</c:v>
                </c:pt>
                <c:pt idx="6">
                  <c:v>320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ELECTRIC!$A$27:$I$27</c:f>
              <c:numCache>
                <c:ptCount val="9"/>
                <c:pt idx="1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ELECTRIC!$A$1:$I$22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11309</c:v>
                  </c:pt>
                  <c:pt idx="3">
                    <c:v>11875</c:v>
                  </c:pt>
                  <c:pt idx="4">
                    <c:v>566</c:v>
                  </c:pt>
                  <c:pt idx="5">
                    <c:v>5660.00</c:v>
                  </c:pt>
                  <c:pt idx="6">
                    <c:v>180682</c:v>
                  </c:pt>
                  <c:pt idx="7">
                    <c:v>KWH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78177</c:v>
                  </c:pt>
                  <c:pt idx="3">
                    <c:v>78851</c:v>
                  </c:pt>
                  <c:pt idx="4">
                    <c:v>140549</c:v>
                  </c:pt>
                  <c:pt idx="5">
                    <c:v>5497.77</c:v>
                  </c:pt>
                  <c:pt idx="6">
                    <c:v>169800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68185</c:v>
                  </c:pt>
                  <c:pt idx="3">
                    <c:v>74284</c:v>
                  </c:pt>
                  <c:pt idx="4">
                    <c:v>674</c:v>
                  </c:pt>
                  <c:pt idx="5">
                    <c:v>22.47</c:v>
                  </c:pt>
                  <c:pt idx="6">
                    <c:v>164933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35656</c:v>
                  </c:pt>
                  <c:pt idx="3">
                    <c:v>35656</c:v>
                  </c:pt>
                  <c:pt idx="4">
                    <c:v>6099</c:v>
                  </c:pt>
                  <c:pt idx="5">
                    <c:v>203.30</c:v>
                  </c:pt>
                  <c:pt idx="6">
                    <c:v>674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63605</c:v>
                  </c:pt>
                  <c:pt idx="3">
                    <c:v>67454</c:v>
                  </c:pt>
                  <c:pt idx="4">
                    <c:v>0</c:v>
                  </c:pt>
                  <c:pt idx="5">
                    <c:v>0.00</c:v>
                  </c:pt>
                  <c:pt idx="6">
                    <c:v>6099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87866</c:v>
                  </c:pt>
                  <c:pt idx="3">
                    <c:v>93929</c:v>
                  </c:pt>
                  <c:pt idx="4">
                    <c:v>3849</c:v>
                  </c:pt>
                  <c:pt idx="5">
                    <c:v>128.30</c:v>
                  </c:pt>
                  <c:pt idx="6">
                    <c:v>0</c:v>
                  </c:pt>
                  <c:pt idx="7">
                    <c:v>0.02</c:v>
                  </c:pt>
                  <c:pt idx="8">
                    <c:v>$0.00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192</c:v>
                  </c:pt>
                  <c:pt idx="4">
                    <c:v>6063</c:v>
                  </c:pt>
                  <c:pt idx="5">
                    <c:v>202.10</c:v>
                  </c:pt>
                  <c:pt idx="6">
                    <c:v>3849</c:v>
                  </c:pt>
                  <c:pt idx="7">
                    <c:v>0.04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50327</c:v>
                  </c:pt>
                  <c:pt idx="4">
                    <c:v>192</c:v>
                  </c:pt>
                  <c:pt idx="5">
                    <c:v>819.20</c:v>
                  </c:pt>
                  <c:pt idx="6">
                    <c:v>6063</c:v>
                  </c:pt>
                  <c:pt idx="7">
                    <c:v>0.15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18939</c:v>
                  </c:pt>
                  <c:pt idx="3">
                    <c:v>20919</c:v>
                  </c:pt>
                  <c:pt idx="4">
                    <c:v>50327</c:v>
                  </c:pt>
                  <c:pt idx="5">
                    <c:v>1677.57</c:v>
                  </c:pt>
                  <c:pt idx="6">
                    <c:v>24576</c:v>
                  </c:pt>
                  <c:pt idx="7">
                    <c:v>0.31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49468</c:v>
                  </c:pt>
                  <c:pt idx="3">
                    <c:v>50288</c:v>
                  </c:pt>
                  <c:pt idx="4">
                    <c:v>1980</c:v>
                  </c:pt>
                  <c:pt idx="5">
                    <c:v>66.00</c:v>
                  </c:pt>
                  <c:pt idx="6">
                    <c:v>50327</c:v>
                  </c:pt>
                  <c:pt idx="7">
                    <c:v>0.01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70404</c:v>
                  </c:pt>
                  <c:pt idx="4">
                    <c:v>820</c:v>
                  </c:pt>
                  <c:pt idx="5">
                    <c:v>27.33</c:v>
                  </c:pt>
                  <c:pt idx="6">
                    <c:v>1980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4727</c:v>
                  </c:pt>
                  <c:pt idx="3">
                    <c:v>4868</c:v>
                  </c:pt>
                  <c:pt idx="4">
                    <c:v>70404</c:v>
                  </c:pt>
                  <c:pt idx="5">
                    <c:v>2346.80</c:v>
                  </c:pt>
                  <c:pt idx="6">
                    <c:v>820</c:v>
                  </c:pt>
                  <c:pt idx="7">
                    <c:v>0.43</c:v>
                  </c:pt>
                  <c:pt idx="8">
                    <c:v>$0.00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141</c:v>
                  </c:pt>
                  <c:pt idx="5">
                    <c:v>4.70</c:v>
                  </c:pt>
                  <c:pt idx="6">
                    <c:v>70404</c:v>
                  </c:pt>
                  <c:pt idx="7">
                    <c:v>0.00</c:v>
                  </c:pt>
                  <c:pt idx="8">
                    <c:v>$0.00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141</c:v>
                  </c:pt>
                  <c:pt idx="7">
                    <c:v>Factor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1/3/2017</c:v>
                  </c:pt>
                  <c:pt idx="3">
                    <c:v>2/1/2017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7">
                    <c:v>Charge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 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2">
                    <c:v>12/29/2016</c:v>
                  </c:pt>
                  <c:pt idx="3">
                    <c:v>1/30/2017</c:v>
                  </c:pt>
                  <c:pt idx="6">
                    <c:v> </c:v>
                  </c:pt>
                </c:lvl>
                <c:lvl>
                  <c:pt idx="2">
                    <c:v>DAYS</c:v>
                  </c:pt>
                  <c:pt idx="3">
                    <c:v> </c:v>
                  </c:pt>
                </c:lvl>
              </c:multiLvlStrCache>
            </c:multiLvlStrRef>
          </c:cat>
          <c:val>
            <c:numRef>
              <c:f>ELECTRIC!$A$28:$I$28</c:f>
              <c:numCache>
                <c:ptCount val="9"/>
                <c:pt idx="8">
                  <c:v>0</c:v>
                </c:pt>
              </c:numCache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4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3685"/>
          <c:w val="0.063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Chart 1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M23" sqref="M23:M28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10.57421875" style="0" customWidth="1"/>
    <col min="4" max="4" width="10.7109375" style="0" customWidth="1"/>
    <col min="5" max="5" width="9.57421875" style="0" bestFit="1" customWidth="1"/>
    <col min="6" max="6" width="9.57421875" style="0" customWidth="1"/>
    <col min="7" max="7" width="11.8515625" style="0" customWidth="1"/>
    <col min="8" max="8" width="7.140625" style="0" customWidth="1"/>
    <col min="9" max="9" width="13.28125" style="0" customWidth="1"/>
    <col min="10" max="10" width="13.7109375" style="0" customWidth="1"/>
    <col min="11" max="11" width="11.7109375" style="0" customWidth="1"/>
    <col min="12" max="12" width="13.57421875" style="0" customWidth="1"/>
    <col min="13" max="13" width="13.28125" style="0" customWidth="1"/>
  </cols>
  <sheetData>
    <row r="1" spans="1:13" ht="15.75">
      <c r="A1" s="1" t="s">
        <v>21</v>
      </c>
      <c r="B1" s="14"/>
      <c r="C1" s="14"/>
      <c r="D1" s="93" t="s">
        <v>16</v>
      </c>
      <c r="E1" s="93"/>
      <c r="F1" s="93"/>
      <c r="G1" s="93"/>
      <c r="M1" s="89"/>
    </row>
    <row r="2" spans="1:13" ht="14.25">
      <c r="A2" s="52" t="s">
        <v>32</v>
      </c>
      <c r="B2" s="50">
        <v>30</v>
      </c>
      <c r="C2" s="51" t="s">
        <v>40</v>
      </c>
      <c r="D2" s="14"/>
      <c r="E2" s="14"/>
      <c r="F2" s="14"/>
      <c r="G2" s="15" t="s">
        <v>16</v>
      </c>
      <c r="M2" s="89"/>
    </row>
    <row r="3" spans="1:13" ht="15">
      <c r="A3" s="71"/>
      <c r="B3" s="72" t="s">
        <v>42</v>
      </c>
      <c r="C3" s="73">
        <v>42733</v>
      </c>
      <c r="D3" s="74">
        <v>42765</v>
      </c>
      <c r="E3" s="14"/>
      <c r="F3" s="14"/>
      <c r="G3" s="15"/>
      <c r="M3" s="89"/>
    </row>
    <row r="4" spans="1:13" ht="14.25">
      <c r="A4" s="66"/>
      <c r="B4" s="67" t="s">
        <v>43</v>
      </c>
      <c r="C4" s="68" t="s">
        <v>16</v>
      </c>
      <c r="D4" s="69" t="s">
        <v>16</v>
      </c>
      <c r="E4" s="14"/>
      <c r="F4" s="14"/>
      <c r="G4" s="15"/>
      <c r="L4" s="94" t="s">
        <v>48</v>
      </c>
      <c r="M4" s="94" t="s">
        <v>47</v>
      </c>
    </row>
    <row r="5" spans="1:13" ht="34.5" customHeight="1">
      <c r="A5" s="65"/>
      <c r="B5" s="70" t="s">
        <v>41</v>
      </c>
      <c r="C5" s="68">
        <v>42738</v>
      </c>
      <c r="D5" s="69">
        <v>42767</v>
      </c>
      <c r="E5" s="14"/>
      <c r="F5" s="14"/>
      <c r="G5" s="15"/>
      <c r="L5" s="95"/>
      <c r="M5" s="95"/>
    </row>
    <row r="6" spans="1:13" ht="23.25" customHeight="1">
      <c r="A6" s="64" t="s">
        <v>16</v>
      </c>
      <c r="B6" s="63" t="s">
        <v>16</v>
      </c>
      <c r="C6" s="49" t="s">
        <v>1</v>
      </c>
      <c r="D6" s="49" t="s">
        <v>4</v>
      </c>
      <c r="E6" s="48" t="s">
        <v>5</v>
      </c>
      <c r="F6" s="16" t="s">
        <v>26</v>
      </c>
      <c r="G6" s="16" t="s">
        <v>7</v>
      </c>
      <c r="H6" s="13" t="s">
        <v>14</v>
      </c>
      <c r="I6" s="75" t="s">
        <v>34</v>
      </c>
      <c r="J6" s="82" t="s">
        <v>33</v>
      </c>
      <c r="K6" s="55" t="s">
        <v>35</v>
      </c>
      <c r="L6" s="96" t="s">
        <v>46</v>
      </c>
      <c r="M6" s="96" t="s">
        <v>46</v>
      </c>
    </row>
    <row r="7" spans="1:13" ht="15">
      <c r="A7" s="17" t="s">
        <v>3</v>
      </c>
      <c r="B7" s="25" t="s">
        <v>2</v>
      </c>
      <c r="C7" s="17" t="s">
        <v>0</v>
      </c>
      <c r="D7" s="17" t="s">
        <v>0</v>
      </c>
      <c r="E7" s="17" t="s">
        <v>6</v>
      </c>
      <c r="F7" s="17" t="s">
        <v>27</v>
      </c>
      <c r="G7" s="17" t="s">
        <v>8</v>
      </c>
      <c r="H7" s="26" t="s">
        <v>15</v>
      </c>
      <c r="I7" s="76" t="s">
        <v>36</v>
      </c>
      <c r="J7" s="40" t="s">
        <v>36</v>
      </c>
      <c r="K7" s="56" t="s">
        <v>36</v>
      </c>
      <c r="L7" s="96"/>
      <c r="M7" s="96"/>
    </row>
    <row r="8" spans="1:13" ht="15">
      <c r="A8" s="17"/>
      <c r="B8" s="42"/>
      <c r="C8" s="17"/>
      <c r="D8" s="17"/>
      <c r="E8" s="17"/>
      <c r="F8" s="17"/>
      <c r="G8" s="17"/>
      <c r="H8" s="26"/>
      <c r="I8" s="77" t="s">
        <v>37</v>
      </c>
      <c r="J8" s="41" t="s">
        <v>38</v>
      </c>
      <c r="K8" s="57"/>
      <c r="L8" s="90" t="s">
        <v>38</v>
      </c>
      <c r="M8" s="90" t="s">
        <v>38</v>
      </c>
    </row>
    <row r="9" spans="1:13" ht="24.75" customHeight="1">
      <c r="A9" s="34">
        <v>1</v>
      </c>
      <c r="B9" s="43" t="s">
        <v>29</v>
      </c>
      <c r="C9" s="31">
        <v>4727</v>
      </c>
      <c r="D9" s="31">
        <v>4868</v>
      </c>
      <c r="E9" s="18">
        <f aca="true" t="shared" si="0" ref="E9:E19">+D9-C9</f>
        <v>141</v>
      </c>
      <c r="F9" s="29">
        <f>+G9/$B$2</f>
        <v>4.7</v>
      </c>
      <c r="G9" s="18">
        <f aca="true" t="shared" si="1" ref="G9:G19">+E9*A9</f>
        <v>141</v>
      </c>
      <c r="H9" s="35">
        <f aca="true" t="shared" si="2" ref="H9:H19">+G9/$G$20</f>
        <v>0.0008548925927497833</v>
      </c>
      <c r="I9" s="78">
        <f aca="true" t="shared" si="3" ref="I9:I19">+H9*$I$23</f>
        <v>0</v>
      </c>
      <c r="J9" s="83">
        <f>+H9*$J$23</f>
        <v>20.759433770076335</v>
      </c>
      <c r="K9" s="54">
        <f>+J9+I9</f>
        <v>20.759433770076335</v>
      </c>
      <c r="L9" s="91">
        <v>21.075564501949277</v>
      </c>
      <c r="M9" s="92">
        <f>+L9-J9</f>
        <v>0.31613073187294205</v>
      </c>
    </row>
    <row r="10" spans="1:13" ht="24.75" customHeight="1">
      <c r="A10" s="18">
        <v>1</v>
      </c>
      <c r="B10" s="44" t="s">
        <v>9</v>
      </c>
      <c r="C10" s="53">
        <v>0</v>
      </c>
      <c r="D10" s="19">
        <v>70404</v>
      </c>
      <c r="E10" s="18">
        <f t="shared" si="0"/>
        <v>70404</v>
      </c>
      <c r="F10" s="29">
        <f aca="true" t="shared" si="4" ref="F10:F19">+G10/$B$2</f>
        <v>2346.8</v>
      </c>
      <c r="G10" s="18">
        <f t="shared" si="1"/>
        <v>70404</v>
      </c>
      <c r="H10" s="35">
        <f t="shared" si="2"/>
        <v>0.42686424184365773</v>
      </c>
      <c r="I10" s="78">
        <f t="shared" si="3"/>
        <v>0</v>
      </c>
      <c r="J10" s="83">
        <f aca="true" t="shared" si="5" ref="J10:J19">+H10*$J$23</f>
        <v>10365.582802471306</v>
      </c>
      <c r="K10" s="58">
        <f aca="true" t="shared" si="6" ref="K10:K19">+J10+I10</f>
        <v>10365.582802471306</v>
      </c>
      <c r="L10" s="91">
        <v>10523.432930462674</v>
      </c>
      <c r="M10" s="92">
        <f aca="true" t="shared" si="7" ref="M10:M28">+L10-J10</f>
        <v>157.85012799136712</v>
      </c>
    </row>
    <row r="11" spans="1:13" ht="24.75" customHeight="1">
      <c r="A11" s="18">
        <v>1</v>
      </c>
      <c r="B11" s="44" t="s">
        <v>11</v>
      </c>
      <c r="C11" s="19">
        <v>49468</v>
      </c>
      <c r="D11" s="19">
        <v>50288</v>
      </c>
      <c r="E11" s="18">
        <f t="shared" si="0"/>
        <v>820</v>
      </c>
      <c r="F11" s="29">
        <f t="shared" si="4"/>
        <v>27.333333333333332</v>
      </c>
      <c r="G11" s="18">
        <f t="shared" si="1"/>
        <v>820</v>
      </c>
      <c r="H11" s="35">
        <f t="shared" si="2"/>
        <v>0.004971715787622853</v>
      </c>
      <c r="I11" s="78">
        <f t="shared" si="3"/>
        <v>0</v>
      </c>
      <c r="J11" s="83">
        <f t="shared" si="5"/>
        <v>120.72862192526662</v>
      </c>
      <c r="K11" s="58">
        <f t="shared" si="6"/>
        <v>120.72862192526662</v>
      </c>
      <c r="L11" s="91">
        <v>122.56711270637169</v>
      </c>
      <c r="M11" s="92">
        <f t="shared" si="7"/>
        <v>1.8384907811050653</v>
      </c>
    </row>
    <row r="12" spans="1:13" ht="24.75" customHeight="1">
      <c r="A12" s="18">
        <v>1</v>
      </c>
      <c r="B12" s="44" t="s">
        <v>10</v>
      </c>
      <c r="C12" s="20">
        <v>18939</v>
      </c>
      <c r="D12" s="20">
        <v>20919</v>
      </c>
      <c r="E12" s="18">
        <f t="shared" si="0"/>
        <v>1980</v>
      </c>
      <c r="F12" s="29">
        <f t="shared" si="4"/>
        <v>66</v>
      </c>
      <c r="G12" s="18">
        <f t="shared" si="1"/>
        <v>1980</v>
      </c>
      <c r="H12" s="35">
        <f t="shared" si="2"/>
        <v>0.012004874706699083</v>
      </c>
      <c r="I12" s="78">
        <f t="shared" si="3"/>
        <v>0</v>
      </c>
      <c r="J12" s="83">
        <f t="shared" si="5"/>
        <v>291.5154529414975</v>
      </c>
      <c r="K12" s="58">
        <f t="shared" si="6"/>
        <v>291.5154529414975</v>
      </c>
      <c r="L12" s="91">
        <v>295.9547355592877</v>
      </c>
      <c r="M12" s="92">
        <f t="shared" si="7"/>
        <v>4.439282617790241</v>
      </c>
    </row>
    <row r="13" spans="1:13" ht="24.75" customHeight="1">
      <c r="A13" s="18">
        <v>1</v>
      </c>
      <c r="B13" s="45" t="s">
        <v>28</v>
      </c>
      <c r="C13" s="53">
        <v>0</v>
      </c>
      <c r="D13" s="19">
        <v>50327</v>
      </c>
      <c r="E13" s="18">
        <f t="shared" si="0"/>
        <v>50327</v>
      </c>
      <c r="F13" s="29">
        <f t="shared" si="4"/>
        <v>1677.5666666666666</v>
      </c>
      <c r="G13" s="18">
        <f t="shared" si="1"/>
        <v>50327</v>
      </c>
      <c r="H13" s="35">
        <f t="shared" si="2"/>
        <v>0.30513602493133574</v>
      </c>
      <c r="I13" s="78">
        <f t="shared" si="3"/>
        <v>0</v>
      </c>
      <c r="J13" s="83">
        <f t="shared" si="5"/>
        <v>7409.6455556498695</v>
      </c>
      <c r="K13" s="58">
        <f t="shared" si="6"/>
        <v>7409.6455556498695</v>
      </c>
      <c r="L13" s="91">
        <v>7522.481806309229</v>
      </c>
      <c r="M13" s="92">
        <f t="shared" si="7"/>
        <v>112.8362506593594</v>
      </c>
    </row>
    <row r="14" spans="1:13" ht="24.75" customHeight="1">
      <c r="A14" s="18">
        <v>128</v>
      </c>
      <c r="B14" s="44" t="s">
        <v>12</v>
      </c>
      <c r="C14" s="53">
        <v>0</v>
      </c>
      <c r="D14" s="19">
        <v>192</v>
      </c>
      <c r="E14" s="18">
        <f t="shared" si="0"/>
        <v>192</v>
      </c>
      <c r="F14" s="29">
        <f t="shared" si="4"/>
        <v>819.2</v>
      </c>
      <c r="G14" s="18">
        <f t="shared" si="1"/>
        <v>24576</v>
      </c>
      <c r="H14" s="35">
        <f t="shared" si="2"/>
        <v>0.14900595999587712</v>
      </c>
      <c r="I14" s="78">
        <f t="shared" si="3"/>
        <v>0</v>
      </c>
      <c r="J14" s="83">
        <f t="shared" si="5"/>
        <v>3618.3251371162837</v>
      </c>
      <c r="K14" s="58">
        <f t="shared" si="6"/>
        <v>3618.3251371162837</v>
      </c>
      <c r="L14" s="91">
        <v>3673.4260510631593</v>
      </c>
      <c r="M14" s="92">
        <f t="shared" si="7"/>
        <v>55.10091394687561</v>
      </c>
    </row>
    <row r="15" spans="1:13" ht="24.75" customHeight="1">
      <c r="A15" s="18">
        <v>1</v>
      </c>
      <c r="B15" s="44" t="s">
        <v>24</v>
      </c>
      <c r="C15" s="19">
        <v>87866</v>
      </c>
      <c r="D15" s="19">
        <v>93929</v>
      </c>
      <c r="E15" s="18">
        <f t="shared" si="0"/>
        <v>6063</v>
      </c>
      <c r="F15" s="29">
        <f t="shared" si="4"/>
        <v>202.1</v>
      </c>
      <c r="G15" s="18">
        <f t="shared" si="1"/>
        <v>6063</v>
      </c>
      <c r="H15" s="35">
        <f t="shared" si="2"/>
        <v>0.03676038148824068</v>
      </c>
      <c r="I15" s="78">
        <f t="shared" si="3"/>
        <v>0</v>
      </c>
      <c r="J15" s="83">
        <f t="shared" si="5"/>
        <v>892.6556521132824</v>
      </c>
      <c r="K15" s="58">
        <f t="shared" si="6"/>
        <v>892.6556521132824</v>
      </c>
      <c r="L15" s="91">
        <v>906.2492735838189</v>
      </c>
      <c r="M15" s="92">
        <f t="shared" si="7"/>
        <v>13.593621470536505</v>
      </c>
    </row>
    <row r="16" spans="1:13" ht="24.75" customHeight="1">
      <c r="A16" s="18">
        <v>1</v>
      </c>
      <c r="B16" s="44" t="s">
        <v>13</v>
      </c>
      <c r="C16" s="19">
        <v>63605</v>
      </c>
      <c r="D16" s="19">
        <v>67454</v>
      </c>
      <c r="E16" s="18">
        <f t="shared" si="0"/>
        <v>3849</v>
      </c>
      <c r="F16" s="29">
        <f t="shared" si="4"/>
        <v>128.3</v>
      </c>
      <c r="G16" s="18">
        <f t="shared" si="1"/>
        <v>3849</v>
      </c>
      <c r="H16" s="35">
        <f t="shared" si="2"/>
        <v>0.023336748861658978</v>
      </c>
      <c r="I16" s="78">
        <f t="shared" si="3"/>
        <v>0</v>
      </c>
      <c r="J16" s="83">
        <f t="shared" si="5"/>
        <v>566.6883729150625</v>
      </c>
      <c r="K16" s="58">
        <f t="shared" si="6"/>
        <v>566.6883729150625</v>
      </c>
      <c r="L16" s="91">
        <v>575.3180692766153</v>
      </c>
      <c r="M16" s="92">
        <f t="shared" si="7"/>
        <v>8.629696361552874</v>
      </c>
    </row>
    <row r="17" spans="1:13" ht="24.75" customHeight="1">
      <c r="A17" s="18">
        <v>1</v>
      </c>
      <c r="B17" s="44" t="s">
        <v>20</v>
      </c>
      <c r="C17" s="19">
        <v>35656</v>
      </c>
      <c r="D17" s="19">
        <v>35656</v>
      </c>
      <c r="E17" s="18">
        <f t="shared" si="0"/>
        <v>0</v>
      </c>
      <c r="F17" s="29">
        <f t="shared" si="4"/>
        <v>0</v>
      </c>
      <c r="G17" s="18">
        <f t="shared" si="1"/>
        <v>0</v>
      </c>
      <c r="H17" s="35">
        <f t="shared" si="2"/>
        <v>0</v>
      </c>
      <c r="I17" s="78">
        <f t="shared" si="3"/>
        <v>0</v>
      </c>
      <c r="J17" s="83">
        <f t="shared" si="5"/>
        <v>0</v>
      </c>
      <c r="K17" s="58">
        <f t="shared" si="6"/>
        <v>0</v>
      </c>
      <c r="L17" s="91">
        <v>0</v>
      </c>
      <c r="M17" s="92">
        <f t="shared" si="7"/>
        <v>0</v>
      </c>
    </row>
    <row r="18" spans="1:13" ht="24.75" customHeight="1">
      <c r="A18" s="18">
        <v>1</v>
      </c>
      <c r="B18" s="44" t="s">
        <v>31</v>
      </c>
      <c r="C18" s="19">
        <v>68185</v>
      </c>
      <c r="D18" s="19">
        <v>74284</v>
      </c>
      <c r="E18" s="18">
        <f t="shared" si="0"/>
        <v>6099</v>
      </c>
      <c r="F18" s="29">
        <f t="shared" si="4"/>
        <v>203.3</v>
      </c>
      <c r="G18" s="18">
        <f t="shared" si="1"/>
        <v>6099</v>
      </c>
      <c r="H18" s="35">
        <f t="shared" si="2"/>
        <v>0.03697865193745339</v>
      </c>
      <c r="I18" s="78">
        <f t="shared" si="3"/>
        <v>0</v>
      </c>
      <c r="J18" s="83">
        <f t="shared" si="5"/>
        <v>897.955933075855</v>
      </c>
      <c r="K18" s="58">
        <f t="shared" si="6"/>
        <v>897.955933075855</v>
      </c>
      <c r="L18" s="91">
        <v>911.6302687758059</v>
      </c>
      <c r="M18" s="92">
        <f t="shared" si="7"/>
        <v>13.674335699950916</v>
      </c>
    </row>
    <row r="19" spans="1:13" ht="24.75" customHeight="1">
      <c r="A19" s="18">
        <v>1</v>
      </c>
      <c r="B19" s="46" t="s">
        <v>25</v>
      </c>
      <c r="C19" s="19">
        <v>78177</v>
      </c>
      <c r="D19" s="19">
        <v>78851</v>
      </c>
      <c r="E19" s="18">
        <f t="shared" si="0"/>
        <v>674</v>
      </c>
      <c r="F19" s="29">
        <f t="shared" si="4"/>
        <v>22.466666666666665</v>
      </c>
      <c r="G19" s="18">
        <f t="shared" si="1"/>
        <v>674</v>
      </c>
      <c r="H19" s="35">
        <f t="shared" si="2"/>
        <v>0.0040865078547046374</v>
      </c>
      <c r="I19" s="78">
        <f t="shared" si="3"/>
        <v>0</v>
      </c>
      <c r="J19" s="83">
        <f t="shared" si="5"/>
        <v>99.23303802149964</v>
      </c>
      <c r="K19" s="58">
        <f t="shared" si="6"/>
        <v>99.23303802149964</v>
      </c>
      <c r="L19" s="91">
        <v>100.74418776109087</v>
      </c>
      <c r="M19" s="92">
        <f t="shared" si="7"/>
        <v>1.5111497395912323</v>
      </c>
    </row>
    <row r="20" spans="1:13" ht="12.75">
      <c r="A20" s="3"/>
      <c r="B20" s="47" t="s">
        <v>39</v>
      </c>
      <c r="C20" s="21"/>
      <c r="D20" s="21"/>
      <c r="E20" s="28">
        <f>SUM(E9:E19)</f>
        <v>140549</v>
      </c>
      <c r="F20" s="29">
        <f>+G20/$B$2</f>
        <v>5497.766666666666</v>
      </c>
      <c r="G20" s="22">
        <f>SUM(G9:G19)</f>
        <v>164933</v>
      </c>
      <c r="H20" s="35"/>
      <c r="I20" s="78"/>
      <c r="J20" s="84"/>
      <c r="K20" s="59"/>
      <c r="L20" s="91"/>
      <c r="M20" s="92">
        <f t="shared" si="7"/>
        <v>0</v>
      </c>
    </row>
    <row r="21" spans="1:13" ht="12.75">
      <c r="A21" s="3">
        <v>300</v>
      </c>
      <c r="B21" s="4" t="s">
        <v>30</v>
      </c>
      <c r="C21" s="27">
        <v>11309</v>
      </c>
      <c r="D21" s="27">
        <v>11875</v>
      </c>
      <c r="E21" s="88">
        <f>+D21-C21</f>
        <v>566</v>
      </c>
      <c r="F21" s="32">
        <f>+G21/$B$2</f>
        <v>5660</v>
      </c>
      <c r="G21" s="33">
        <f>+A21*E21</f>
        <v>169800</v>
      </c>
      <c r="H21" s="36">
        <f>SUM(H10:H20)</f>
        <v>0.9991451074072502</v>
      </c>
      <c r="I21" s="78" t="s">
        <v>16</v>
      </c>
      <c r="J21" s="85" t="s">
        <v>16</v>
      </c>
      <c r="K21" s="59"/>
      <c r="L21" s="91" t="s">
        <v>16</v>
      </c>
      <c r="M21" s="92" t="s">
        <v>16</v>
      </c>
    </row>
    <row r="22" spans="1:13" ht="12.75">
      <c r="A22" s="5"/>
      <c r="B22" s="37" t="s">
        <v>23</v>
      </c>
      <c r="C22" s="23"/>
      <c r="D22" s="23"/>
      <c r="E22" s="24"/>
      <c r="F22" s="24"/>
      <c r="G22" s="39">
        <v>180682</v>
      </c>
      <c r="H22" s="24" t="s">
        <v>26</v>
      </c>
      <c r="I22" s="79" t="s">
        <v>16</v>
      </c>
      <c r="J22" s="86" t="s">
        <v>16</v>
      </c>
      <c r="K22" s="60"/>
      <c r="L22" s="91" t="s">
        <v>16</v>
      </c>
      <c r="M22" s="92" t="s">
        <v>16</v>
      </c>
    </row>
    <row r="23" spans="1:13" ht="12.75">
      <c r="A23" s="6"/>
      <c r="B23" s="38" t="s">
        <v>22</v>
      </c>
      <c r="C23" s="7"/>
      <c r="D23" s="7"/>
      <c r="E23" s="8"/>
      <c r="F23" s="8" t="s">
        <v>44</v>
      </c>
      <c r="G23" s="7">
        <v>320</v>
      </c>
      <c r="H23" s="8" t="s">
        <v>45</v>
      </c>
      <c r="I23" s="80">
        <v>0</v>
      </c>
      <c r="J23" s="87">
        <f>24652.88-369.79</f>
        <v>24283.09</v>
      </c>
      <c r="K23" s="61">
        <f aca="true" t="shared" si="8" ref="K23:K28">+J23+I23</f>
        <v>24283.09</v>
      </c>
      <c r="L23" s="91">
        <v>24652.88</v>
      </c>
      <c r="M23" s="92">
        <f t="shared" si="7"/>
        <v>369.7900000000009</v>
      </c>
    </row>
    <row r="24" spans="1:13" ht="12.75">
      <c r="A24" s="2" t="s">
        <v>16</v>
      </c>
      <c r="B24" s="9" t="s">
        <v>24</v>
      </c>
      <c r="C24" s="10"/>
      <c r="D24" s="10"/>
      <c r="E24" s="10"/>
      <c r="F24" s="10"/>
      <c r="G24" s="10"/>
      <c r="H24" s="10"/>
      <c r="I24" s="81">
        <v>0</v>
      </c>
      <c r="J24" s="83">
        <f>+J15</f>
        <v>892.6556521132824</v>
      </c>
      <c r="K24" s="62">
        <f t="shared" si="8"/>
        <v>892.6556521132824</v>
      </c>
      <c r="L24" s="91">
        <v>906.2492735838189</v>
      </c>
      <c r="M24" s="92">
        <f t="shared" si="7"/>
        <v>13.593621470536505</v>
      </c>
    </row>
    <row r="25" spans="1:13" ht="12.75">
      <c r="A25" s="11"/>
      <c r="B25" s="9" t="s">
        <v>17</v>
      </c>
      <c r="C25" s="10"/>
      <c r="D25" s="10"/>
      <c r="E25" s="10"/>
      <c r="F25" s="10"/>
      <c r="G25" s="10"/>
      <c r="H25" s="10"/>
      <c r="I25" s="81">
        <f>+I16</f>
        <v>0</v>
      </c>
      <c r="J25" s="83">
        <f>+J16</f>
        <v>566.6883729150625</v>
      </c>
      <c r="K25" s="62">
        <f t="shared" si="8"/>
        <v>566.6883729150625</v>
      </c>
      <c r="L25" s="91">
        <v>575.3180692766153</v>
      </c>
      <c r="M25" s="92">
        <f t="shared" si="7"/>
        <v>8.629696361552874</v>
      </c>
    </row>
    <row r="26" spans="1:13" ht="12.75">
      <c r="A26" s="11"/>
      <c r="B26" s="9" t="s">
        <v>18</v>
      </c>
      <c r="C26" s="10"/>
      <c r="D26" s="10"/>
      <c r="E26" s="10"/>
      <c r="F26" s="10"/>
      <c r="G26" s="10"/>
      <c r="H26" s="10"/>
      <c r="I26" s="81">
        <f>+I11+I17+I19+I12+I18</f>
        <v>0</v>
      </c>
      <c r="J26" s="83">
        <f>+J11+J17+J19+J12+J18</f>
        <v>1409.4330459641187</v>
      </c>
      <c r="K26" s="62">
        <f t="shared" si="8"/>
        <v>1409.4330459641187</v>
      </c>
      <c r="L26" s="91">
        <v>1430.8963048025562</v>
      </c>
      <c r="M26" s="92">
        <f t="shared" si="7"/>
        <v>21.46325883843747</v>
      </c>
    </row>
    <row r="27" spans="1:13" ht="12.75">
      <c r="A27" s="12"/>
      <c r="B27" s="9" t="s">
        <v>19</v>
      </c>
      <c r="C27" s="10"/>
      <c r="D27" s="10"/>
      <c r="E27" s="10"/>
      <c r="F27" s="10"/>
      <c r="G27" s="10"/>
      <c r="H27" s="10"/>
      <c r="I27" s="81">
        <f>+I10+I13+I14+I9</f>
        <v>0</v>
      </c>
      <c r="J27" s="83">
        <f>+J10+J13+J14+J9</f>
        <v>21414.312929007534</v>
      </c>
      <c r="K27" s="62">
        <f t="shared" si="8"/>
        <v>21414.312929007534</v>
      </c>
      <c r="L27" s="91">
        <v>21740.41635233701</v>
      </c>
      <c r="M27" s="92">
        <f t="shared" si="7"/>
        <v>326.10342332947766</v>
      </c>
    </row>
    <row r="28" spans="2:13" ht="12.75">
      <c r="B28" s="30"/>
      <c r="I28" s="78">
        <f>SUM(I24:I27)</f>
        <v>0</v>
      </c>
      <c r="J28" s="83">
        <f>SUM(J24:J27)</f>
        <v>24283.089999999997</v>
      </c>
      <c r="K28" s="62">
        <f t="shared" si="8"/>
        <v>24283.089999999997</v>
      </c>
      <c r="L28" s="91">
        <v>24652.88</v>
      </c>
      <c r="M28" s="92">
        <f t="shared" si="7"/>
        <v>369.7900000000045</v>
      </c>
    </row>
    <row r="29" ht="12.75">
      <c r="B29" s="30"/>
    </row>
    <row r="30" ht="12.75">
      <c r="B30" s="30"/>
    </row>
  </sheetData>
  <sheetProtection/>
  <mergeCells count="5">
    <mergeCell ref="D1:G1"/>
    <mergeCell ref="L4:L5"/>
    <mergeCell ref="M4:M5"/>
    <mergeCell ref="L6:L7"/>
    <mergeCell ref="M6:M7"/>
  </mergeCells>
  <printOptions/>
  <pageMargins left="0.25" right="0.2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Mike Fowler</cp:lastModifiedBy>
  <cp:lastPrinted>2017-02-07T17:44:46Z</cp:lastPrinted>
  <dcterms:created xsi:type="dcterms:W3CDTF">2001-04-06T15:08:06Z</dcterms:created>
  <dcterms:modified xsi:type="dcterms:W3CDTF">2017-08-23T12:43:57Z</dcterms:modified>
  <cp:category/>
  <cp:version/>
  <cp:contentType/>
  <cp:contentStatus/>
</cp:coreProperties>
</file>