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<sst xmlns="http://schemas.openxmlformats.org/spreadsheetml/2006/main" count="64" uniqueCount="50">
  <si>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</si>
  <si>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</si>
  <si>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</si>
  <si>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</si>
  <si>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</si>
  <si>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</si>
  <si>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</si>
  <si>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</si>
  <si>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</si>
  <si>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</si>
  <si>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</si>
  <si>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</si>
  <si>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</si>
  <si>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</si>
  <si>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</si>
  <si>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</si>
  <si>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</si>
  <si>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</si>
  <si>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</si>
  <si>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</si>
  <si>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</si>
  <si>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</si>
  <si>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</si>
  <si>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</si>
  <si>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</si>
  <si>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</si>
  <si>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</si>
  <si>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</si>
  <si>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</si>
  <si>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</si>
  <si>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</si>
  <si>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</si>
  <si>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</si>
  <si>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TOTAL</t>
  </si>
  <si>
    <t>CHARGE</t>
  </si>
  <si>
    <t xml:space="preserve">EVERSOURCE </t>
  </si>
  <si>
    <t>TOTAL READINGS ABOVE</t>
  </si>
  <si>
    <t>DAYS</t>
  </si>
  <si>
    <t>DPW READING DATES</t>
  </si>
  <si>
    <t>EVERSOURCE READING DATES</t>
  </si>
  <si>
    <t>CONSTELLATION READING DATES</t>
  </si>
  <si>
    <t>DEMAND</t>
  </si>
  <si>
    <t xml:space="preserve">KW </t>
  </si>
  <si>
    <t>DISTRIBUTION &amp; SUPPLY</t>
  </si>
  <si>
    <t xml:space="preserve">SUPPLY  </t>
  </si>
  <si>
    <t>CREDIT</t>
  </si>
  <si>
    <t>EVERSOURCE</t>
  </si>
  <si>
    <t>FEB LATE  CHARGE CREDIT</t>
  </si>
  <si>
    <t>JAN LATE CHARGE CREDIT</t>
  </si>
  <si>
    <t>ADJUSTED MARCH PAYMENT DUE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</si>
</sst>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72" fontId="0" fillId="0" borderId="15" xfId="42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165" fontId="53" fillId="0" borderId="20" xfId="0" applyNumberFormat="1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44" fontId="53" fillId="0" borderId="20" xfId="44" applyFont="1" applyBorder="1" applyAlignment="1">
      <alignment/>
    </xf>
    <xf numFmtId="0" fontId="53" fillId="0" borderId="20" xfId="0" applyFont="1" applyBorder="1" applyAlignment="1">
      <alignment/>
    </xf>
    <xf numFmtId="0" fontId="53" fillId="36" borderId="10" xfId="0" applyFont="1" applyFill="1" applyBorder="1" applyAlignment="1">
      <alignment/>
    </xf>
    <xf numFmtId="44" fontId="55" fillId="36" borderId="17" xfId="44" applyFont="1" applyFill="1" applyBorder="1" applyAlignment="1">
      <alignment/>
    </xf>
    <xf numFmtId="44" fontId="55" fillId="0" borderId="20" xfId="44" applyFont="1" applyBorder="1" applyAlignment="1">
      <alignment/>
    </xf>
    <xf numFmtId="49" fontId="9" fillId="36" borderId="1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shrinkToFit="1"/>
    </xf>
    <xf numFmtId="0" fontId="0" fillId="36" borderId="15" xfId="0" applyFont="1" applyFill="1" applyBorder="1" applyAlignment="1">
      <alignment/>
    </xf>
    <xf numFmtId="0" fontId="56" fillId="36" borderId="15" xfId="0" applyFont="1" applyFill="1" applyBorder="1" applyAlignment="1">
      <alignment/>
    </xf>
    <xf numFmtId="0" fontId="57" fillId="36" borderId="20" xfId="0" applyFont="1" applyFill="1" applyBorder="1" applyAlignment="1">
      <alignment horizontal="right"/>
    </xf>
    <xf numFmtId="14" fontId="56" fillId="36" borderId="26" xfId="0" applyNumberFormat="1" applyFont="1" applyFill="1" applyBorder="1" applyAlignment="1">
      <alignment/>
    </xf>
    <xf numFmtId="14" fontId="56" fillId="36" borderId="18" xfId="0" applyNumberFormat="1" applyFont="1" applyFill="1" applyBorder="1" applyAlignment="1">
      <alignment/>
    </xf>
    <xf numFmtId="0" fontId="57" fillId="36" borderId="24" xfId="0" applyFont="1" applyFill="1" applyBorder="1" applyAlignment="1">
      <alignment horizontal="right"/>
    </xf>
    <xf numFmtId="0" fontId="1" fillId="36" borderId="15" xfId="0" applyFont="1" applyFill="1" applyBorder="1" applyAlignment="1">
      <alignment/>
    </xf>
    <xf numFmtId="0" fontId="7" fillId="36" borderId="20" xfId="0" applyFont="1" applyFill="1" applyBorder="1" applyAlignment="1">
      <alignment horizontal="right"/>
    </xf>
    <xf numFmtId="14" fontId="1" fillId="36" borderId="26" xfId="0" applyNumberFormat="1" applyFont="1" applyFill="1" applyBorder="1" applyAlignment="1">
      <alignment/>
    </xf>
    <xf numFmtId="14" fontId="1" fillId="36" borderId="18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165" fontId="56" fillId="0" borderId="20" xfId="0" applyNumberFormat="1" applyFont="1" applyBorder="1" applyAlignment="1">
      <alignment/>
    </xf>
    <xf numFmtId="165" fontId="56" fillId="36" borderId="10" xfId="0" applyNumberFormat="1" applyFont="1" applyFill="1" applyBorder="1" applyAlignment="1">
      <alignment/>
    </xf>
    <xf numFmtId="165" fontId="56" fillId="36" borderId="17" xfId="0" applyNumberFormat="1" applyFont="1" applyFill="1" applyBorder="1" applyAlignment="1">
      <alignment horizontal="center"/>
    </xf>
    <xf numFmtId="165" fontId="56" fillId="0" borderId="20" xfId="0" applyNumberFormat="1" applyFont="1" applyFill="1" applyBorder="1" applyAlignment="1">
      <alignment/>
    </xf>
    <xf numFmtId="44" fontId="1" fillId="0" borderId="2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2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1" fillId="36" borderId="17" xfId="44" applyFon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36" borderId="0" xfId="0" applyFont="1" applyFill="1" applyAlignment="1">
      <alignment/>
    </xf>
    <xf numFmtId="0" fontId="10" fillId="36" borderId="20" xfId="0" applyFont="1" applyFill="1" applyBorder="1" applyAlignment="1">
      <alignment/>
    </xf>
    <xf numFmtId="44" fontId="10" fillId="36" borderId="20" xfId="0" applyNumberFormat="1" applyFont="1" applyFill="1" applyBorder="1" applyAlignment="1">
      <alignment/>
    </xf>
    <xf numFmtId="44" fontId="10" fillId="0" borderId="20" xfId="0" applyNumberFormat="1" applyFont="1" applyBorder="1" applyAlignment="1">
      <alignment/>
    </xf>
    <xf numFmtId="44" fontId="8" fillId="0" borderId="20" xfId="0" applyNumberFormat="1" applyFont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40249015"/>
        <c:axId val="26696816"/>
      </c:bar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49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8458"/>
        <c:crosses val="autoZero"/>
        <c:auto val="1"/>
        <c:lblOffset val="100"/>
        <c:tickLblSkip val="1"/>
        <c:noMultiLvlLbl val="0"/>
      </c:catAx>
      <c:valAx>
        <c:axId val="14958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4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56"/>
        <c:crosses val="autoZero"/>
        <c:auto val="1"/>
        <c:lblOffset val="100"/>
        <c:tickLblSkip val="1"/>
        <c:noMultiLvlLbl val="0"/>
      </c:catAx>
      <c:valAx>
        <c:axId val="367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12413</c:v>
                  </c:pt>
                  <c:pt idx="3">
                    <c:v>13009</c:v>
                  </c:pt>
                  <c:pt idx="4">
                    <c:v>596</c:v>
                  </c:pt>
                  <c:pt idx="5">
                    <c:v>5960.00</c:v>
                  </c:pt>
                  <c:pt idx="6">
                    <c:v>162407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79490</c:v>
                  </c:pt>
                  <c:pt idx="3">
                    <c:v>80167</c:v>
                  </c:pt>
                  <c:pt idx="4">
                    <c:v>148536</c:v>
                  </c:pt>
                  <c:pt idx="5">
                    <c:v>5780.93</c:v>
                  </c:pt>
                  <c:pt idx="6">
                    <c:v>178800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80053</c:v>
                  </c:pt>
                  <c:pt idx="3">
                    <c:v>86080</c:v>
                  </c:pt>
                  <c:pt idx="4">
                    <c:v>677</c:v>
                  </c:pt>
                  <c:pt idx="5">
                    <c:v>22.57</c:v>
                  </c:pt>
                  <c:pt idx="6">
                    <c:v>173428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35643</c:v>
                  </c:pt>
                  <c:pt idx="3">
                    <c:v>36143</c:v>
                  </c:pt>
                  <c:pt idx="4">
                    <c:v>6027</c:v>
                  </c:pt>
                  <c:pt idx="5">
                    <c:v>200.90</c:v>
                  </c:pt>
                  <c:pt idx="6">
                    <c:v>677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70641</c:v>
                  </c:pt>
                  <c:pt idx="3">
                    <c:v>74102</c:v>
                  </c:pt>
                  <c:pt idx="4">
                    <c:v>500</c:v>
                  </c:pt>
                  <c:pt idx="5">
                    <c:v>16.67</c:v>
                  </c:pt>
                  <c:pt idx="6">
                    <c:v>6027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99314</c:v>
                  </c:pt>
                  <c:pt idx="3">
                    <c:v>105277</c:v>
                  </c:pt>
                  <c:pt idx="4">
                    <c:v>3461</c:v>
                  </c:pt>
                  <c:pt idx="5">
                    <c:v>115.37</c:v>
                  </c:pt>
                  <c:pt idx="6">
                    <c:v>500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196</c:v>
                  </c:pt>
                  <c:pt idx="4">
                    <c:v>5963</c:v>
                  </c:pt>
                  <c:pt idx="5">
                    <c:v>198.77</c:v>
                  </c:pt>
                  <c:pt idx="6">
                    <c:v>3461</c:v>
                  </c:pt>
                  <c:pt idx="7">
                    <c:v>0.03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57560</c:v>
                  </c:pt>
                  <c:pt idx="4">
                    <c:v>196</c:v>
                  </c:pt>
                  <c:pt idx="5">
                    <c:v>836.27</c:v>
                  </c:pt>
                  <c:pt idx="6">
                    <c:v>5963</c:v>
                  </c:pt>
                  <c:pt idx="7">
                    <c:v>0.14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22680</c:v>
                  </c:pt>
                  <c:pt idx="3">
                    <c:v>24676</c:v>
                  </c:pt>
                  <c:pt idx="4">
                    <c:v>57560</c:v>
                  </c:pt>
                  <c:pt idx="5">
                    <c:v>1918.67</c:v>
                  </c:pt>
                  <c:pt idx="6">
                    <c:v>25088</c:v>
                  </c:pt>
                  <c:pt idx="7">
                    <c:v>0.33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50992</c:v>
                  </c:pt>
                  <c:pt idx="3">
                    <c:v>51710</c:v>
                  </c:pt>
                  <c:pt idx="4">
                    <c:v>1996</c:v>
                  </c:pt>
                  <c:pt idx="5">
                    <c:v>66.53</c:v>
                  </c:pt>
                  <c:pt idx="6">
                    <c:v>57560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71316</c:v>
                  </c:pt>
                  <c:pt idx="4">
                    <c:v>718</c:v>
                  </c:pt>
                  <c:pt idx="5">
                    <c:v>23.93</c:v>
                  </c:pt>
                  <c:pt idx="6">
                    <c:v>1996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4998</c:v>
                  </c:pt>
                  <c:pt idx="3">
                    <c:v>5120</c:v>
                  </c:pt>
                  <c:pt idx="4">
                    <c:v>71316</c:v>
                  </c:pt>
                  <c:pt idx="5">
                    <c:v>2377.20</c:v>
                  </c:pt>
                  <c:pt idx="6">
                    <c:v>718</c:v>
                  </c:pt>
                  <c:pt idx="7">
                    <c:v>0.41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122</c:v>
                  </c:pt>
                  <c:pt idx="5">
                    <c:v>4.07</c:v>
                  </c:pt>
                  <c:pt idx="6">
                    <c:v>71316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122</c:v>
                  </c:pt>
                  <c:pt idx="7">
                    <c:v>Factor</c:v>
                  </c:pt>
                  <c:pt idx="8">
                    <c:v>EVERSOURCE</c:v>
                  </c:pt>
                </c:lvl>
                <c:lvl>
                  <c:pt idx="0">
                    <c:v>Period (days)</c:v>
                  </c:pt>
                  <c:pt idx="2">
                    <c:v>3/1/2017</c:v>
                  </c:pt>
                  <c:pt idx="3">
                    <c:v>3/31/2017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CREDIT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  </c:v>
                  </c:pt>
                </c:lvl>
                <c:lvl>
                  <c:pt idx="2">
                    <c:v>2/28/2017</c:v>
                  </c:pt>
                  <c:pt idx="3">
                    <c:v>3/28/2017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Chart 1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PageLayoutView="0" workbookViewId="0" topLeftCell="A13">
      <selection activeCell="G9" sqref="G9:H9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  <col min="12" max="12" width="11.28125" style="0" customWidth="1"/>
    <col min="13" max="13" width="11.57421875" style="0" customWidth="1"/>
    <col min="14" max="14" width="10.8515625" style="0" customWidth="1"/>
  </cols>
  <sheetData>
    <row r="1" spans="1:7" ht="15.75">
      <c r="A1" s="1" t="s">
        <v>21</v>
      </c>
      <c r="B1" s="14"/>
      <c r="C1" s="14"/>
      <c r="D1" s="97" t="s">
        <v>16</v>
      </c>
      <c r="E1" s="97"/>
      <c r="F1" s="97"/>
      <c r="G1" s="97"/>
    </row>
    <row r="2" spans="1:7" ht="14.25">
      <c r="A2" s="52" t="s">
        <v>32</v>
      </c>
      <c r="B2" s="50">
        <v>30</v>
      </c>
      <c r="C2" s="51" t="s">
        <v>37</v>
      </c>
      <c r="D2" s="14"/>
      <c r="E2" s="14"/>
      <c r="F2" s="14"/>
      <c r="G2" s="15" t="s">
        <v>16</v>
      </c>
    </row>
    <row r="3" spans="1:7" ht="15">
      <c r="A3" s="71"/>
      <c r="B3" s="72" t="s">
        <v>39</v>
      </c>
      <c r="C3" s="73">
        <v>42794</v>
      </c>
      <c r="D3" s="74">
        <v>42822</v>
      </c>
      <c r="E3" s="14"/>
      <c r="F3" s="14"/>
      <c r="G3" s="15"/>
    </row>
    <row r="4" spans="1:7" ht="14.25">
      <c r="A4" s="66"/>
      <c r="B4" s="67" t="s">
        <v>40</v>
      </c>
      <c r="C4" s="68" t="s">
        <v>16</v>
      </c>
      <c r="D4" s="69" t="s">
        <v>16</v>
      </c>
      <c r="E4" s="14"/>
      <c r="F4" s="14"/>
      <c r="G4" s="15"/>
    </row>
    <row r="5" spans="1:7" ht="14.25">
      <c r="A5" s="65"/>
      <c r="B5" s="70" t="s">
        <v>38</v>
      </c>
      <c r="C5" s="68">
        <v>42795</v>
      </c>
      <c r="D5" s="69">
        <v>42825</v>
      </c>
      <c r="E5" s="14"/>
      <c r="F5" s="14"/>
      <c r="G5" s="15"/>
    </row>
    <row r="6" spans="1:14" ht="28.5" customHeight="1">
      <c r="A6" s="64" t="s">
        <v>16</v>
      </c>
      <c r="B6" s="63" t="s">
        <v>16</v>
      </c>
      <c r="C6" s="49" t="s">
        <v>1</v>
      </c>
      <c r="D6" s="49" t="s">
        <v>4</v>
      </c>
      <c r="E6" s="48" t="s">
        <v>5</v>
      </c>
      <c r="F6" s="16" t="s">
        <v>26</v>
      </c>
      <c r="G6" s="16" t="s">
        <v>7</v>
      </c>
      <c r="H6" s="13" t="s">
        <v>14</v>
      </c>
      <c r="I6" s="75" t="s">
        <v>44</v>
      </c>
      <c r="J6" s="88" t="s">
        <v>43</v>
      </c>
      <c r="K6" s="55" t="s">
        <v>33</v>
      </c>
      <c r="L6" s="98" t="s">
        <v>47</v>
      </c>
      <c r="M6" s="98" t="s">
        <v>48</v>
      </c>
      <c r="N6" s="98" t="s">
        <v>49</v>
      </c>
    </row>
    <row r="7" spans="1:14" ht="15.75" customHeight="1">
      <c r="A7" s="17" t="s">
        <v>3</v>
      </c>
      <c r="B7" s="25" t="s">
        <v>2</v>
      </c>
      <c r="C7" s="17" t="s">
        <v>0</v>
      </c>
      <c r="D7" s="17" t="s">
        <v>0</v>
      </c>
      <c r="E7" s="17" t="s">
        <v>6</v>
      </c>
      <c r="F7" s="17" t="s">
        <v>27</v>
      </c>
      <c r="G7" s="17" t="s">
        <v>8</v>
      </c>
      <c r="H7" s="26" t="s">
        <v>15</v>
      </c>
      <c r="I7" s="76" t="s">
        <v>45</v>
      </c>
      <c r="J7" s="40" t="s">
        <v>34</v>
      </c>
      <c r="K7" s="56" t="s">
        <v>34</v>
      </c>
      <c r="L7" s="98"/>
      <c r="M7" s="98"/>
      <c r="N7" s="98"/>
    </row>
    <row r="8" spans="1:14" ht="15">
      <c r="A8" s="17"/>
      <c r="B8" s="42"/>
      <c r="C8" s="17"/>
      <c r="D8" s="17"/>
      <c r="E8" s="17"/>
      <c r="F8" s="17"/>
      <c r="G8" s="17"/>
      <c r="H8" s="26"/>
      <c r="I8" s="77" t="s">
        <v>46</v>
      </c>
      <c r="J8" s="41" t="s">
        <v>35</v>
      </c>
      <c r="K8" s="57"/>
      <c r="L8" s="94"/>
      <c r="M8" s="89"/>
      <c r="N8" s="94"/>
    </row>
    <row r="9" spans="1:14" ht="24.75" customHeight="1">
      <c r="A9" s="34">
        <v>1</v>
      </c>
      <c r="B9" s="43" t="s">
        <v>29</v>
      </c>
      <c r="C9" s="31">
        <v>4998</v>
      </c>
      <c r="D9" s="31">
        <v>5120</v>
      </c>
      <c r="E9" s="18">
        <f aca="true" t="shared" si="0" ref="E9:E19">+D9-C9</f>
        <v>122</v>
      </c>
      <c r="F9" s="29">
        <f>+G9/$B$2</f>
        <v>4.066666666666666</v>
      </c>
      <c r="G9" s="18">
        <f aca="true" t="shared" si="1" ref="G9:G19">+E9*A9</f>
        <v>122</v>
      </c>
      <c r="H9" s="35">
        <f aca="true" t="shared" si="2" ref="H9:H19">+G9/$G$20</f>
        <v>0.0007034619553935927</v>
      </c>
      <c r="I9" s="78">
        <f aca="true" t="shared" si="3" ref="I9:I19">+H9*$I$23</f>
        <v>0</v>
      </c>
      <c r="J9" s="82">
        <f>+H9*$J$23</f>
        <v>12.720371912263301</v>
      </c>
      <c r="K9" s="54">
        <f>+J9+I9</f>
        <v>12.720371912263301</v>
      </c>
      <c r="L9" s="95"/>
      <c r="M9" s="89"/>
      <c r="N9" s="95"/>
    </row>
    <row r="10" spans="1:14" ht="24.75" customHeight="1">
      <c r="A10" s="18">
        <v>1</v>
      </c>
      <c r="B10" s="44" t="s">
        <v>9</v>
      </c>
      <c r="C10" s="53">
        <v>0</v>
      </c>
      <c r="D10" s="19">
        <v>71316</v>
      </c>
      <c r="E10" s="18">
        <f t="shared" si="0"/>
        <v>71316</v>
      </c>
      <c r="F10" s="29">
        <f aca="true" t="shared" si="4" ref="F10:F19">+G10/$B$2</f>
        <v>2377.2</v>
      </c>
      <c r="G10" s="18">
        <f t="shared" si="1"/>
        <v>71316</v>
      </c>
      <c r="H10" s="35">
        <f t="shared" si="2"/>
        <v>0.41121387549876603</v>
      </c>
      <c r="I10" s="78">
        <f t="shared" si="3"/>
        <v>0</v>
      </c>
      <c r="J10" s="82">
        <f aca="true" t="shared" si="5" ref="J10:J19">+H10*$J$23</f>
        <v>7435.787240122701</v>
      </c>
      <c r="K10" s="58">
        <f aca="true" t="shared" si="6" ref="K10:K19">+J10+I10</f>
        <v>7435.787240122701</v>
      </c>
      <c r="L10" s="95"/>
      <c r="M10" s="89"/>
      <c r="N10" s="95"/>
    </row>
    <row r="11" spans="1:14" ht="24.75" customHeight="1">
      <c r="A11" s="18">
        <v>1</v>
      </c>
      <c r="B11" s="44" t="s">
        <v>11</v>
      </c>
      <c r="C11" s="19">
        <v>50992</v>
      </c>
      <c r="D11" s="19">
        <v>51710</v>
      </c>
      <c r="E11" s="18">
        <f t="shared" si="0"/>
        <v>718</v>
      </c>
      <c r="F11" s="29">
        <f t="shared" si="4"/>
        <v>23.933333333333334</v>
      </c>
      <c r="G11" s="18">
        <f t="shared" si="1"/>
        <v>718</v>
      </c>
      <c r="H11" s="35">
        <f t="shared" si="2"/>
        <v>0.004140046589939341</v>
      </c>
      <c r="I11" s="78">
        <f t="shared" si="3"/>
        <v>0</v>
      </c>
      <c r="J11" s="82">
        <f t="shared" si="5"/>
        <v>74.86251666397582</v>
      </c>
      <c r="K11" s="58">
        <f t="shared" si="6"/>
        <v>74.86251666397582</v>
      </c>
      <c r="L11" s="95"/>
      <c r="M11" s="89"/>
      <c r="N11" s="95"/>
    </row>
    <row r="12" spans="1:14" ht="24.75" customHeight="1">
      <c r="A12" s="18">
        <v>1</v>
      </c>
      <c r="B12" s="44" t="s">
        <v>10</v>
      </c>
      <c r="C12" s="20">
        <v>22680</v>
      </c>
      <c r="D12" s="20">
        <v>24676</v>
      </c>
      <c r="E12" s="18">
        <f t="shared" si="0"/>
        <v>1996</v>
      </c>
      <c r="F12" s="29">
        <f t="shared" si="4"/>
        <v>66.53333333333333</v>
      </c>
      <c r="G12" s="18">
        <f t="shared" si="1"/>
        <v>1996</v>
      </c>
      <c r="H12" s="35">
        <f t="shared" si="2"/>
        <v>0.011509098876767303</v>
      </c>
      <c r="I12" s="78">
        <f t="shared" si="3"/>
        <v>0</v>
      </c>
      <c r="J12" s="82">
        <f t="shared" si="5"/>
        <v>208.11362571211106</v>
      </c>
      <c r="K12" s="58">
        <f t="shared" si="6"/>
        <v>208.11362571211106</v>
      </c>
      <c r="L12" s="95"/>
      <c r="M12" s="89"/>
      <c r="N12" s="95"/>
    </row>
    <row r="13" spans="1:14" ht="24.75" customHeight="1">
      <c r="A13" s="18">
        <v>1</v>
      </c>
      <c r="B13" s="45" t="s">
        <v>28</v>
      </c>
      <c r="C13" s="53">
        <v>0</v>
      </c>
      <c r="D13" s="19">
        <v>57560</v>
      </c>
      <c r="E13" s="18">
        <f t="shared" si="0"/>
        <v>57560</v>
      </c>
      <c r="F13" s="29">
        <f t="shared" si="4"/>
        <v>1918.6666666666667</v>
      </c>
      <c r="G13" s="18">
        <f t="shared" si="1"/>
        <v>57560</v>
      </c>
      <c r="H13" s="35">
        <f t="shared" si="2"/>
        <v>0.3318956569873377</v>
      </c>
      <c r="I13" s="78">
        <f t="shared" si="3"/>
        <v>0</v>
      </c>
      <c r="J13" s="82">
        <f t="shared" si="5"/>
        <v>6001.513174343243</v>
      </c>
      <c r="K13" s="58">
        <f t="shared" si="6"/>
        <v>6001.513174343243</v>
      </c>
      <c r="L13" s="95"/>
      <c r="M13" s="89"/>
      <c r="N13" s="95"/>
    </row>
    <row r="14" spans="1:14" ht="24.75" customHeight="1">
      <c r="A14" s="18">
        <v>128</v>
      </c>
      <c r="B14" s="44" t="s">
        <v>12</v>
      </c>
      <c r="C14" s="53">
        <v>0</v>
      </c>
      <c r="D14" s="19">
        <v>196</v>
      </c>
      <c r="E14" s="18">
        <f t="shared" si="0"/>
        <v>196</v>
      </c>
      <c r="F14" s="29">
        <f t="shared" si="4"/>
        <v>836.2666666666667</v>
      </c>
      <c r="G14" s="18">
        <f t="shared" si="1"/>
        <v>25088</v>
      </c>
      <c r="H14" s="35">
        <f t="shared" si="2"/>
        <v>0.14465945522061027</v>
      </c>
      <c r="I14" s="78">
        <f t="shared" si="3"/>
        <v>0</v>
      </c>
      <c r="J14" s="82">
        <f t="shared" si="5"/>
        <v>2615.8089388103417</v>
      </c>
      <c r="K14" s="58">
        <f t="shared" si="6"/>
        <v>2615.8089388103417</v>
      </c>
      <c r="L14" s="95"/>
      <c r="M14" s="89"/>
      <c r="N14" s="95"/>
    </row>
    <row r="15" spans="1:14" ht="24.75" customHeight="1">
      <c r="A15" s="18">
        <v>1</v>
      </c>
      <c r="B15" s="44" t="s">
        <v>24</v>
      </c>
      <c r="C15" s="19">
        <v>99314</v>
      </c>
      <c r="D15" s="19">
        <v>105277</v>
      </c>
      <c r="E15" s="18">
        <f t="shared" si="0"/>
        <v>5963</v>
      </c>
      <c r="F15" s="29">
        <f t="shared" si="4"/>
        <v>198.76666666666668</v>
      </c>
      <c r="G15" s="18">
        <f t="shared" si="1"/>
        <v>5963</v>
      </c>
      <c r="H15" s="35">
        <f t="shared" si="2"/>
        <v>0.03438314459026224</v>
      </c>
      <c r="I15" s="78">
        <f t="shared" si="3"/>
        <v>0</v>
      </c>
      <c r="J15" s="82">
        <f t="shared" si="5"/>
        <v>621.7342435477547</v>
      </c>
      <c r="K15" s="58">
        <f t="shared" si="6"/>
        <v>621.7342435477547</v>
      </c>
      <c r="L15" s="95"/>
      <c r="M15" s="89"/>
      <c r="N15" s="95"/>
    </row>
    <row r="16" spans="1:14" ht="24.75" customHeight="1">
      <c r="A16" s="18">
        <v>1</v>
      </c>
      <c r="B16" s="44" t="s">
        <v>13</v>
      </c>
      <c r="C16" s="19">
        <v>70641</v>
      </c>
      <c r="D16" s="19">
        <v>74102</v>
      </c>
      <c r="E16" s="18">
        <f t="shared" si="0"/>
        <v>3461</v>
      </c>
      <c r="F16" s="29">
        <f t="shared" si="4"/>
        <v>115.36666666666666</v>
      </c>
      <c r="G16" s="18">
        <f t="shared" si="1"/>
        <v>3461</v>
      </c>
      <c r="H16" s="35">
        <f t="shared" si="2"/>
        <v>0.019956408423092004</v>
      </c>
      <c r="I16" s="78">
        <f t="shared" si="3"/>
        <v>0</v>
      </c>
      <c r="J16" s="82">
        <f t="shared" si="5"/>
        <v>360.86235400281384</v>
      </c>
      <c r="K16" s="58">
        <f t="shared" si="6"/>
        <v>360.86235400281384</v>
      </c>
      <c r="L16" s="95"/>
      <c r="M16" s="89"/>
      <c r="N16" s="95"/>
    </row>
    <row r="17" spans="1:14" ht="24.75" customHeight="1">
      <c r="A17" s="18">
        <v>1</v>
      </c>
      <c r="B17" s="44" t="s">
        <v>20</v>
      </c>
      <c r="C17" s="19">
        <v>35643</v>
      </c>
      <c r="D17" s="19">
        <v>36143</v>
      </c>
      <c r="E17" s="18">
        <f t="shared" si="0"/>
        <v>500</v>
      </c>
      <c r="F17" s="29">
        <f t="shared" si="4"/>
        <v>16.666666666666668</v>
      </c>
      <c r="G17" s="18">
        <f t="shared" si="1"/>
        <v>500</v>
      </c>
      <c r="H17" s="35">
        <f t="shared" si="2"/>
        <v>0.002883040800793413</v>
      </c>
      <c r="I17" s="78">
        <f t="shared" si="3"/>
        <v>0</v>
      </c>
      <c r="J17" s="82">
        <f t="shared" si="5"/>
        <v>52.132671771570905</v>
      </c>
      <c r="K17" s="58">
        <f t="shared" si="6"/>
        <v>52.132671771570905</v>
      </c>
      <c r="L17" s="95"/>
      <c r="M17" s="89"/>
      <c r="N17" s="95"/>
    </row>
    <row r="18" spans="1:14" ht="24.75" customHeight="1">
      <c r="A18" s="18">
        <v>1</v>
      </c>
      <c r="B18" s="44" t="s">
        <v>31</v>
      </c>
      <c r="C18" s="19">
        <v>80053</v>
      </c>
      <c r="D18" s="19">
        <v>86080</v>
      </c>
      <c r="E18" s="18">
        <f t="shared" si="0"/>
        <v>6027</v>
      </c>
      <c r="F18" s="29">
        <f t="shared" si="4"/>
        <v>200.9</v>
      </c>
      <c r="G18" s="18">
        <f t="shared" si="1"/>
        <v>6027</v>
      </c>
      <c r="H18" s="35">
        <f t="shared" si="2"/>
        <v>0.0347521738127638</v>
      </c>
      <c r="I18" s="78">
        <f t="shared" si="3"/>
        <v>0</v>
      </c>
      <c r="J18" s="82">
        <f t="shared" si="5"/>
        <v>628.4072255345158</v>
      </c>
      <c r="K18" s="58">
        <f t="shared" si="6"/>
        <v>628.4072255345158</v>
      </c>
      <c r="L18" s="95"/>
      <c r="M18" s="89"/>
      <c r="N18" s="95"/>
    </row>
    <row r="19" spans="1:14" ht="24.75" customHeight="1">
      <c r="A19" s="18">
        <v>1</v>
      </c>
      <c r="B19" s="46" t="s">
        <v>25</v>
      </c>
      <c r="C19" s="19">
        <v>79490</v>
      </c>
      <c r="D19" s="19">
        <v>80167</v>
      </c>
      <c r="E19" s="18">
        <f t="shared" si="0"/>
        <v>677</v>
      </c>
      <c r="F19" s="29">
        <f t="shared" si="4"/>
        <v>22.566666666666666</v>
      </c>
      <c r="G19" s="18">
        <f t="shared" si="1"/>
        <v>677</v>
      </c>
      <c r="H19" s="35">
        <f t="shared" si="2"/>
        <v>0.003903637244274281</v>
      </c>
      <c r="I19" s="78">
        <f t="shared" si="3"/>
        <v>0</v>
      </c>
      <c r="J19" s="82">
        <f t="shared" si="5"/>
        <v>70.58763757870702</v>
      </c>
      <c r="K19" s="58">
        <f t="shared" si="6"/>
        <v>70.58763757870702</v>
      </c>
      <c r="L19" s="95"/>
      <c r="M19" s="89"/>
      <c r="N19" s="95"/>
    </row>
    <row r="20" spans="1:14" ht="12.75">
      <c r="A20" s="3"/>
      <c r="B20" s="47" t="s">
        <v>36</v>
      </c>
      <c r="C20" s="21"/>
      <c r="D20" s="21"/>
      <c r="E20" s="28">
        <f>SUM(E9:E19)</f>
        <v>148536</v>
      </c>
      <c r="F20" s="29">
        <f>+G20/$B$2</f>
        <v>5780.933333333333</v>
      </c>
      <c r="G20" s="22">
        <f>SUM(G9:G19)</f>
        <v>173428</v>
      </c>
      <c r="H20" s="35"/>
      <c r="I20" s="78"/>
      <c r="J20" s="83"/>
      <c r="K20" s="59"/>
      <c r="L20" s="95"/>
      <c r="M20" s="89"/>
      <c r="N20" s="95"/>
    </row>
    <row r="21" spans="1:14" ht="12.75">
      <c r="A21" s="3">
        <v>300</v>
      </c>
      <c r="B21" s="4" t="s">
        <v>30</v>
      </c>
      <c r="C21" s="27">
        <v>12413</v>
      </c>
      <c r="D21" s="27">
        <v>13009</v>
      </c>
      <c r="E21" s="87">
        <f>+D21-C21</f>
        <v>596</v>
      </c>
      <c r="F21" s="32">
        <f>+G21/$B$2</f>
        <v>5960</v>
      </c>
      <c r="G21" s="33">
        <f>+A21*E21</f>
        <v>178800</v>
      </c>
      <c r="H21" s="36">
        <f>SUM(H10:H20)</f>
        <v>0.9992965380446064</v>
      </c>
      <c r="I21" s="78" t="s">
        <v>16</v>
      </c>
      <c r="J21" s="84" t="s">
        <v>16</v>
      </c>
      <c r="K21" s="59"/>
      <c r="L21" s="95"/>
      <c r="M21" s="89"/>
      <c r="N21" s="95"/>
    </row>
    <row r="22" spans="1:14" ht="12.75">
      <c r="A22" s="5"/>
      <c r="B22" s="37" t="s">
        <v>23</v>
      </c>
      <c r="C22" s="23"/>
      <c r="D22" s="23"/>
      <c r="E22" s="24"/>
      <c r="F22" s="24"/>
      <c r="G22" s="39">
        <v>162407</v>
      </c>
      <c r="H22" s="24" t="s">
        <v>26</v>
      </c>
      <c r="I22" s="79" t="s">
        <v>16</v>
      </c>
      <c r="J22" s="85" t="s">
        <v>16</v>
      </c>
      <c r="K22" s="60"/>
      <c r="L22" s="90"/>
      <c r="M22" s="96"/>
      <c r="N22" s="90"/>
    </row>
    <row r="23" spans="1:14" ht="12.75">
      <c r="A23" s="6"/>
      <c r="B23" s="38" t="s">
        <v>22</v>
      </c>
      <c r="C23" s="7"/>
      <c r="D23" s="7"/>
      <c r="E23" s="8"/>
      <c r="F23" s="8" t="s">
        <v>41</v>
      </c>
      <c r="G23" s="7">
        <v>338</v>
      </c>
      <c r="H23" s="8" t="s">
        <v>42</v>
      </c>
      <c r="I23" s="80">
        <v>0</v>
      </c>
      <c r="J23" s="86">
        <v>18082.53</v>
      </c>
      <c r="K23" s="61">
        <f aca="true" t="shared" si="7" ref="K23:K28">+J23+I23</f>
        <v>18082.53</v>
      </c>
      <c r="L23" s="91">
        <v>353.97999999999956</v>
      </c>
      <c r="M23" s="91">
        <v>369.7900000000009</v>
      </c>
      <c r="N23" s="91">
        <f aca="true" t="shared" si="8" ref="N23:N28">+J23-L23-M23</f>
        <v>17358.76</v>
      </c>
    </row>
    <row r="24" spans="1:14" ht="12.75">
      <c r="A24" s="2" t="s">
        <v>16</v>
      </c>
      <c r="B24" s="9" t="s">
        <v>24</v>
      </c>
      <c r="C24" s="10"/>
      <c r="D24" s="10"/>
      <c r="E24" s="10"/>
      <c r="F24" s="10"/>
      <c r="G24" s="10"/>
      <c r="H24" s="10"/>
      <c r="I24" s="81">
        <v>0</v>
      </c>
      <c r="J24" s="82">
        <f>+J15</f>
        <v>621.7342435477547</v>
      </c>
      <c r="K24" s="62">
        <f t="shared" si="7"/>
        <v>621.7342435477547</v>
      </c>
      <c r="L24" s="92">
        <v>12.153984416843059</v>
      </c>
      <c r="M24" s="92">
        <v>13.593621470536505</v>
      </c>
      <c r="N24" s="93">
        <f t="shared" si="8"/>
        <v>595.9866376603751</v>
      </c>
    </row>
    <row r="25" spans="1:14" ht="12.75">
      <c r="A25" s="11"/>
      <c r="B25" s="9" t="s">
        <v>17</v>
      </c>
      <c r="C25" s="10"/>
      <c r="D25" s="10"/>
      <c r="E25" s="10"/>
      <c r="F25" s="10"/>
      <c r="G25" s="10"/>
      <c r="H25" s="10"/>
      <c r="I25" s="81">
        <f>+I16</f>
        <v>0</v>
      </c>
      <c r="J25" s="82">
        <f>+J16</f>
        <v>360.86235400281384</v>
      </c>
      <c r="K25" s="62">
        <f t="shared" si="7"/>
        <v>360.86235400281384</v>
      </c>
      <c r="L25" s="92">
        <v>7.193082328036894</v>
      </c>
      <c r="M25" s="92">
        <v>8.629696361552874</v>
      </c>
      <c r="N25" s="93">
        <f t="shared" si="8"/>
        <v>345.0395753132241</v>
      </c>
    </row>
    <row r="26" spans="1:14" ht="12.75">
      <c r="A26" s="11"/>
      <c r="B26" s="9" t="s">
        <v>18</v>
      </c>
      <c r="C26" s="10"/>
      <c r="D26" s="10"/>
      <c r="E26" s="10"/>
      <c r="F26" s="10"/>
      <c r="G26" s="10"/>
      <c r="H26" s="10"/>
      <c r="I26" s="81">
        <f>+I11+I17+I19+I12+I18</f>
        <v>0</v>
      </c>
      <c r="J26" s="82">
        <f>+J11+J17+J19+J12+J18</f>
        <v>1034.1036772608804</v>
      </c>
      <c r="K26" s="62">
        <f t="shared" si="7"/>
        <v>1034.1036772608804</v>
      </c>
      <c r="L26" s="92">
        <v>20.026425948124142</v>
      </c>
      <c r="M26" s="92">
        <v>21.46325883843747</v>
      </c>
      <c r="N26" s="93">
        <f t="shared" si="8"/>
        <v>992.6139924743188</v>
      </c>
    </row>
    <row r="27" spans="1:14" ht="12.75">
      <c r="A27" s="12"/>
      <c r="B27" s="9" t="s">
        <v>19</v>
      </c>
      <c r="C27" s="10"/>
      <c r="D27" s="10"/>
      <c r="E27" s="10"/>
      <c r="F27" s="10"/>
      <c r="G27" s="10"/>
      <c r="H27" s="10"/>
      <c r="I27" s="81">
        <f>+I10+I13+I14+I9</f>
        <v>0</v>
      </c>
      <c r="J27" s="82">
        <f>+J10+J13+J14+J9</f>
        <v>16065.829725188549</v>
      </c>
      <c r="K27" s="62">
        <f t="shared" si="7"/>
        <v>16065.829725188549</v>
      </c>
      <c r="L27" s="92">
        <v>314.60650730699126</v>
      </c>
      <c r="M27" s="92">
        <v>326.10342332947766</v>
      </c>
      <c r="N27" s="93">
        <f t="shared" si="8"/>
        <v>15425.11979455208</v>
      </c>
    </row>
    <row r="28" spans="2:14" ht="12.75">
      <c r="B28" s="30"/>
      <c r="I28" s="78">
        <f>SUM(I24:I27)</f>
        <v>0</v>
      </c>
      <c r="J28" s="82">
        <f>SUM(J24:J27)</f>
        <v>18082.53</v>
      </c>
      <c r="K28" s="62">
        <f t="shared" si="7"/>
        <v>18082.53</v>
      </c>
      <c r="L28" s="92">
        <v>353.9799999999959</v>
      </c>
      <c r="M28" s="92">
        <v>369.7900000000045</v>
      </c>
      <c r="N28" s="93">
        <f t="shared" si="8"/>
        <v>17358.76</v>
      </c>
    </row>
    <row r="29" ht="12.75">
      <c r="B29" s="30"/>
    </row>
    <row r="30" ht="12.75">
      <c r="B30" s="30"/>
    </row>
  </sheetData>
  <sheetProtection/>
  <mergeCells count="4">
    <mergeCell ref="D1:G1"/>
    <mergeCell ref="L6:L7"/>
    <mergeCell ref="M6:M7"/>
    <mergeCell ref="N6:N7"/>
  </mergeCells>
  <printOptions/>
  <pageMargins left="0.25" right="0.2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2017-03-06T20:15:28Z</cp:lastPrinted>
  <dcterms:created xsi:type="dcterms:W3CDTF">2001-04-06T15:08:06Z</dcterms:created>
  <dcterms:modified xsi:type="dcterms:W3CDTF">2017-08-23T12:45:01Z</dcterms:modified>
  <cp:category/>
  <cp:version/>
  <cp:contentType/>
  <cp:contentStatus/>
</cp:coreProperties>
</file>